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defaultThemeVersion="124226"/>
  <mc:AlternateContent xmlns:mc="http://schemas.openxmlformats.org/markup-compatibility/2006">
    <mc:Choice Requires="x15">
      <x15ac:absPath xmlns:x15ac="http://schemas.microsoft.com/office/spreadsheetml/2010/11/ac" url="\\File-Server\StaffDocuments$\MeighanK\Careers Stuff\Destinations Data\Daley Copy\"/>
    </mc:Choice>
  </mc:AlternateContent>
  <xr:revisionPtr revIDLastSave="0" documentId="13_ncr:1_{0F23034F-E3EE-4EF5-9BE8-337CDE01BCEF}" xr6:coauthVersionLast="47" xr6:coauthVersionMax="47" xr10:uidLastSave="{00000000-0000-0000-0000-000000000000}"/>
  <bookViews>
    <workbookView xWindow="-120" yWindow="-120" windowWidth="29040" windowHeight="15720" activeTab="2" xr2:uid="{00000000-000D-0000-FFFF-FFFF00000000}"/>
  </bookViews>
  <sheets>
    <sheet name="Technical notes" sheetId="8" r:id="rId1"/>
    <sheet name="School Data" sheetId="6" r:id="rId2"/>
    <sheet name="Bury Data" sheetId="5" r:id="rId3"/>
    <sheet name="Calcs" sheetId="7"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6" l="1" a="1"/>
  <c r="C19" i="6" s="1"/>
  <c r="C31" i="6" s="1"/>
  <c r="C20" i="6"/>
  <c r="C21" i="6"/>
  <c r="C22" i="6"/>
  <c r="C23" i="6"/>
  <c r="C24" i="6"/>
  <c r="C25" i="6"/>
  <c r="C26" i="6"/>
  <c r="C30" i="6" s="1"/>
  <c r="C27" i="6"/>
  <c r="C29" i="6"/>
  <c r="B1" i="6" l="1"/>
  <c r="B13" i="7" l="1"/>
  <c r="B16" i="7"/>
  <c r="B19" i="7"/>
  <c r="E4" i="5" l="1"/>
  <c r="G4" i="5"/>
  <c r="E5" i="5"/>
  <c r="G5" i="5"/>
  <c r="E6" i="5"/>
  <c r="G6" i="5"/>
  <c r="E7" i="5"/>
  <c r="G7" i="5"/>
  <c r="E8" i="5"/>
  <c r="G8" i="5"/>
  <c r="E9" i="5"/>
  <c r="G9" i="5"/>
  <c r="E10" i="5"/>
  <c r="G10" i="5"/>
  <c r="E11" i="5"/>
  <c r="G11" i="5"/>
  <c r="E12" i="5"/>
  <c r="G12" i="5"/>
  <c r="E14" i="5"/>
  <c r="G14" i="5"/>
  <c r="E15" i="5"/>
  <c r="G15" i="5"/>
  <c r="C13" i="7"/>
  <c r="D5" i="5" l="1"/>
  <c r="D8" i="5"/>
  <c r="D10" i="5"/>
  <c r="D9" i="5"/>
  <c r="D11" i="5"/>
  <c r="D7" i="5"/>
  <c r="D15" i="5"/>
  <c r="D6" i="5"/>
  <c r="D14" i="5"/>
  <c r="D12" i="5"/>
  <c r="D4" i="5"/>
  <c r="C14" i="6" l="1"/>
  <c r="C4" i="6" l="1" a="1"/>
  <c r="C4" i="6" s="1"/>
  <c r="G29" i="5" l="1"/>
  <c r="G14" i="6"/>
  <c r="F16" i="7" l="1"/>
  <c r="G16" i="7"/>
  <c r="E16" i="7"/>
  <c r="D16" i="7"/>
  <c r="C16" i="7"/>
  <c r="C12" i="6" l="1"/>
  <c r="C11" i="6"/>
  <c r="C15" i="6" l="1"/>
  <c r="E29" i="6"/>
  <c r="E30" i="6" l="1"/>
  <c r="C10" i="6" l="1"/>
  <c r="C5" i="6"/>
  <c r="C9" i="6"/>
  <c r="C8" i="6"/>
  <c r="C7" i="6"/>
  <c r="C6" i="6"/>
  <c r="C19" i="7" l="1"/>
  <c r="G27" i="5" l="1"/>
  <c r="E29" i="5" l="1"/>
  <c r="E30" i="5"/>
  <c r="G30" i="5"/>
  <c r="E27" i="5"/>
  <c r="D27" i="5" s="1"/>
  <c r="G26" i="5"/>
  <c r="E26" i="5"/>
  <c r="G25" i="5"/>
  <c r="E25" i="5"/>
  <c r="G24" i="5"/>
  <c r="E24" i="5"/>
  <c r="G23" i="5"/>
  <c r="E23" i="5"/>
  <c r="G22" i="5"/>
  <c r="E22" i="5"/>
  <c r="G21" i="5"/>
  <c r="E21" i="5"/>
  <c r="G20" i="5"/>
  <c r="E20" i="5"/>
  <c r="G19" i="5"/>
  <c r="E19" i="5"/>
  <c r="D19" i="5" l="1"/>
  <c r="D23" i="5"/>
  <c r="D30" i="5"/>
  <c r="D26" i="5"/>
  <c r="D29" i="5"/>
  <c r="D22" i="5"/>
  <c r="D24" i="5"/>
  <c r="D20" i="5"/>
  <c r="D21" i="5"/>
  <c r="D25" i="5"/>
  <c r="G30" i="6"/>
  <c r="G29" i="6"/>
  <c r="G27" i="6" l="1"/>
  <c r="G26" i="6"/>
  <c r="G25" i="6"/>
  <c r="G24" i="6"/>
  <c r="G23" i="6"/>
  <c r="G22" i="6"/>
  <c r="G21" i="6"/>
  <c r="G20" i="6"/>
  <c r="G19" i="6"/>
  <c r="G15" i="6"/>
  <c r="G12" i="6" l="1"/>
  <c r="G11" i="6"/>
  <c r="G10" i="6"/>
  <c r="G9" i="6"/>
  <c r="G8" i="6"/>
  <c r="G7" i="6"/>
  <c r="G6" i="6"/>
  <c r="G5" i="6"/>
  <c r="G4" i="6"/>
  <c r="E27" i="6" l="1"/>
  <c r="D27" i="6" s="1"/>
  <c r="E24" i="6"/>
  <c r="D24" i="6" s="1"/>
  <c r="D30" i="6"/>
  <c r="D29" i="6"/>
  <c r="C16" i="6"/>
  <c r="E23" i="6"/>
  <c r="D23" i="6" s="1"/>
  <c r="E22" i="6"/>
  <c r="D22" i="6" s="1"/>
  <c r="E19" i="6"/>
  <c r="D19" i="6" s="1"/>
  <c r="E26" i="6"/>
  <c r="D26" i="6" s="1"/>
  <c r="E21" i="6"/>
  <c r="D21" i="6" s="1"/>
  <c r="E20" i="6"/>
  <c r="D20" i="6" s="1"/>
  <c r="E25" i="6"/>
  <c r="D25" i="6" s="1"/>
  <c r="E14" i="6" l="1"/>
  <c r="D14" i="6" s="1"/>
  <c r="E15" i="6"/>
  <c r="D15" i="6" s="1"/>
  <c r="E12" i="6"/>
  <c r="D12" i="6" s="1"/>
  <c r="E4" i="6"/>
  <c r="D4" i="6" s="1"/>
  <c r="E11" i="6"/>
  <c r="D11" i="6" s="1"/>
  <c r="E8" i="6"/>
  <c r="D8" i="6" s="1"/>
  <c r="E7" i="6"/>
  <c r="D7" i="6" s="1"/>
  <c r="E10" i="6"/>
  <c r="D10" i="6" s="1"/>
  <c r="E6" i="6"/>
  <c r="D6" i="6" s="1"/>
  <c r="E9" i="6"/>
  <c r="D9" i="6" s="1"/>
  <c r="E5" i="6"/>
  <c r="D5"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<sst xmlns="http://schemas.openxmlformats.org/spreadsheetml/2006/main" count="105" uniqueCount="40">
  <si>
    <t>Not Known</t>
  </si>
  <si>
    <t>Total</t>
  </si>
  <si>
    <t xml:space="preserve">Total </t>
  </si>
  <si>
    <t>Pupil Premium Destinations</t>
  </si>
  <si>
    <t>Destinations</t>
  </si>
  <si>
    <t>NEET - Active</t>
  </si>
  <si>
    <t>Apprenticeship</t>
  </si>
  <si>
    <t>NEET</t>
  </si>
  <si>
    <t xml:space="preserve">Male </t>
  </si>
  <si>
    <t>Female</t>
  </si>
  <si>
    <t>No Information</t>
  </si>
  <si>
    <t>Other</t>
  </si>
  <si>
    <t>Qualification</t>
  </si>
  <si>
    <t>A Level</t>
  </si>
  <si>
    <t>Vocational</t>
  </si>
  <si>
    <t>Black</t>
  </si>
  <si>
    <t>Mixed</t>
  </si>
  <si>
    <t>White</t>
  </si>
  <si>
    <t>Asian</t>
  </si>
  <si>
    <t>School Name</t>
  </si>
  <si>
    <t>NEET - Not Active</t>
  </si>
  <si>
    <t>Full Time Education</t>
  </si>
  <si>
    <t>Full Time Training</t>
  </si>
  <si>
    <t>Full Time Employed</t>
  </si>
  <si>
    <t>Moved Out Of Contact</t>
  </si>
  <si>
    <t xml:space="preserve">Voluntary &amp; Part Time Activities </t>
  </si>
  <si>
    <t>EET</t>
  </si>
  <si>
    <t>Symbol</t>
  </si>
  <si>
    <t>ã</t>
  </si>
  <si>
    <t>â</t>
  </si>
  <si>
    <t>ä</t>
  </si>
  <si>
    <t xml:space="preserve"> </t>
  </si>
  <si>
    <t>Yr11</t>
  </si>
  <si>
    <t>Yr11%</t>
  </si>
  <si>
    <t>Yr11 Pupil Premium</t>
  </si>
  <si>
    <t>Yr12%</t>
  </si>
  <si>
    <t>Yr12</t>
  </si>
  <si>
    <t>Yr12 Pupil Premium</t>
  </si>
  <si>
    <t>Bury Activity Survey Report 2025</t>
  </si>
  <si>
    <t>The Elton High School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</si>
</sst>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b/>
      <sz val="11"/>
      <color theme="1"/>
      <name val="Calibri"/>
      <family val="2"/>
      <scheme val="minor"/>
    </font>
    <font>
      <sz val="24"/>
      <color theme="1"/>
      <name val="Calibri"/>
      <family val="2"/>
      <scheme val="minor"/>
    </font>
    <font>
      <i/>
      <sz val="10"/>
      <color theme="1"/>
      <name val="Calibri"/>
      <family val="2"/>
      <scheme val="minor"/>
    </font>
    <font>
      <sz val="11"/>
      <name val="Calibri"/>
      <family val="2"/>
      <scheme val="minor"/>
    </font>
    <font>
      <sz val="11"/>
      <color theme="1"/>
      <name val="Wingdings 3"/>
      <family val="1"/>
      <charset val="2"/>
    </font>
    <font>
      <b/>
      <sz val="10"/>
      <name val="Arial"/>
      <family val="2"/>
    </font>
    <font>
      <sz val="10"/>
      <name val="Wingdings 3"/>
      <family val="1"/>
      <charset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1">
    <xf numFmtId="0" fontId="0" fillId="0" borderId="0" xfId="0"/>
    <xf numFmtId="0" fontId="2" fillId="0" borderId="0" xfId="0" applyFont="1"/>
    <xf numFmtId="1" fontId="0" fillId="0" borderId="0" xfId="0" applyNumberFormat="1" applyAlignment="1">
      <alignment horizontal="center" vertical="center"/>
    </xf>
    <xf numFmtId="164" fontId="0" fillId="0" borderId="0" xfId="0" applyNumberFormat="1" applyAlignment="1">
      <alignment horizontal="center"/>
    </xf>
    <xf numFmtId="10" fontId="0" fillId="0" borderId="0" xfId="0" applyNumberFormat="1" applyAlignment="1">
      <alignment horizontal="center"/>
    </xf>
    <xf numFmtId="0" fontId="1" fillId="0" borderId="0" xfId="0" applyFont="1"/>
    <xf numFmtId="1" fontId="1" fillId="0" borderId="0" xfId="0" applyNumberFormat="1" applyFont="1" applyAlignment="1">
      <alignment horizontal="center" vertical="center"/>
    </xf>
    <xf numFmtId="0" fontId="0" fillId="0" borderId="0" xfId="0" applyAlignment="1">
      <alignment horizontal="center" vertical="center"/>
    </xf>
    <xf numFmtId="10" fontId="0" fillId="0" borderId="0" xfId="0" applyNumberFormat="1"/>
    <xf numFmtId="0" fontId="1" fillId="0" borderId="0" xfId="0" applyFont="1" applyAlignment="1">
      <alignment horizontal="left"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164" fontId="0" fillId="0" borderId="0" xfId="0" applyNumberFormat="1" applyAlignment="1">
      <alignment horizontal="center" vertical="center"/>
    </xf>
    <xf numFmtId="0" fontId="3" fillId="0" borderId="0" xfId="0" applyFont="1"/>
    <xf numFmtId="0" fontId="4" fillId="0" borderId="0" xfId="0" applyFont="1"/>
    <xf numFmtId="9" fontId="1" fillId="0" borderId="0" xfId="0" applyNumberFormat="1" applyFont="1" applyAlignment="1">
      <alignment horizontal="center" vertical="center"/>
    </xf>
    <xf numFmtId="9" fontId="1" fillId="0" borderId="0" xfId="0" applyNumberFormat="1" applyFont="1" applyAlignment="1">
      <alignment horizontal="center" vertical="center" wrapText="1"/>
    </xf>
    <xf numFmtId="1" fontId="5" fillId="0" borderId="0" xfId="0" applyNumberFormat="1" applyFont="1" applyAlignment="1">
      <alignment horizontal="center" vertical="center"/>
    </xf>
    <xf numFmtId="0" fontId="6" fillId="0" borderId="0" xfId="0" applyFont="1" applyAlignment="1">
      <alignment horizontal="center"/>
    </xf>
    <xf numFmtId="0" fontId="7" fillId="0" borderId="1" xfId="0" applyFont="1" applyBorder="1" applyAlignment="1">
      <alignment horizontal="center" vertical="center"/>
    </xf>
    <xf numFmtId="0" fontId="7" fillId="0" borderId="0" xfId="0" applyFont="1" applyAlignment="1">
      <alignment horizontal="center" vertical="center"/>
    </xf>
  </cellXfs>
  <cellStyles count="1">
    <cellStyle name="Normal" xfId="0" builtinId="0"/>
  </cellStyles>
  <dxfs count="72">
    <dxf>
      <font>
        <color rgb="FFFF0000"/>
      </font>
    </dxf>
    <dxf>
      <font>
        <color rgb="FFFFC000"/>
      </font>
    </dxf>
    <dxf>
      <font>
        <color rgb="FF00B050"/>
      </font>
    </dxf>
    <dxf>
      <font>
        <color rgb="FF00B050"/>
      </font>
    </dxf>
    <dxf>
      <font>
        <color rgb="FFFFC000"/>
      </font>
    </dxf>
    <dxf>
      <font>
        <color rgb="FFFF0000"/>
      </font>
    </dxf>
    <dxf>
      <font>
        <color rgb="FFFF0000"/>
      </font>
    </dxf>
    <dxf>
      <font>
        <color rgb="FFFFC000"/>
      </font>
    </dxf>
    <dxf>
      <font>
        <color rgb="FF00B050"/>
      </font>
    </dxf>
    <dxf>
      <font>
        <color rgb="FFFF0000"/>
      </font>
    </dxf>
    <dxf>
      <font>
        <color rgb="FFFFC000"/>
      </font>
    </dxf>
    <dxf>
      <font>
        <color rgb="FF00B050"/>
      </font>
    </dxf>
    <dxf>
      <font>
        <color rgb="FFFF0000"/>
      </font>
    </dxf>
    <dxf>
      <font>
        <color rgb="FFFFC000"/>
      </font>
    </dxf>
    <dxf>
      <font>
        <color rgb="FF00B050"/>
      </font>
    </dxf>
    <dxf>
      <font>
        <color rgb="FF00B050"/>
      </font>
    </dxf>
    <dxf>
      <font>
        <color rgb="FFFFC000"/>
      </font>
    </dxf>
    <dxf>
      <font>
        <color rgb="FFFF0000"/>
      </font>
    </dxf>
    <dxf>
      <font>
        <color rgb="FFFF0000"/>
      </font>
    </dxf>
    <dxf>
      <font>
        <color rgb="FFFFC000"/>
      </font>
    </dxf>
    <dxf>
      <font>
        <color rgb="FF00B050"/>
      </font>
    </dxf>
    <dxf>
      <font>
        <color rgb="FFFF0000"/>
      </font>
    </dxf>
    <dxf>
      <font>
        <color rgb="FFFFC000"/>
      </font>
    </dxf>
    <dxf>
      <font>
        <color rgb="FF00B050"/>
      </font>
    </dxf>
    <dxf>
      <font>
        <color rgb="FFFF0000"/>
      </font>
    </dxf>
    <dxf>
      <font>
        <color rgb="FFFFC000"/>
      </font>
    </dxf>
    <dxf>
      <font>
        <color rgb="FF00B050"/>
      </font>
    </dxf>
    <dxf>
      <font>
        <color rgb="FF00B050"/>
      </font>
    </dxf>
    <dxf>
      <font>
        <color rgb="FFFFC000"/>
      </font>
    </dxf>
    <dxf>
      <font>
        <color rgb="FFFF0000"/>
      </font>
    </dxf>
    <dxf>
      <font>
        <color rgb="FFFF0000"/>
      </font>
    </dxf>
    <dxf>
      <font>
        <color rgb="FFFFC000"/>
      </font>
    </dxf>
    <dxf>
      <font>
        <color rgb="FF00B050"/>
      </font>
    </dxf>
    <dxf>
      <font>
        <color rgb="FFFF0000"/>
      </font>
    </dxf>
    <dxf>
      <font>
        <color rgb="FFFFC000"/>
      </font>
    </dxf>
    <dxf>
      <font>
        <color rgb="FF00B050"/>
      </font>
    </dxf>
    <dxf>
      <font>
        <color rgb="FFFF0000"/>
      </font>
    </dxf>
    <dxf>
      <font>
        <color rgb="FFFFC000"/>
      </font>
    </dxf>
    <dxf>
      <font>
        <color rgb="FF00B050"/>
      </font>
    </dxf>
    <dxf>
      <font>
        <color rgb="FF00B050"/>
      </font>
    </dxf>
    <dxf>
      <font>
        <color rgb="FFFFC000"/>
      </font>
    </dxf>
    <dxf>
      <font>
        <color rgb="FFFF0000"/>
      </font>
    </dxf>
    <dxf>
      <font>
        <color rgb="FFFF0000"/>
      </font>
    </dxf>
    <dxf>
      <font>
        <color rgb="FFFFC000"/>
      </font>
    </dxf>
    <dxf>
      <font>
        <color rgb="FF00B050"/>
      </font>
    </dxf>
    <dxf>
      <font>
        <color rgb="FFFF0000"/>
      </font>
    </dxf>
    <dxf>
      <font>
        <color rgb="FFFFC000"/>
      </font>
    </dxf>
    <dxf>
      <font>
        <color rgb="FF00B050"/>
      </font>
    </dxf>
    <dxf>
      <numFmt numFmtId="164" formatCode="0.0%"/>
      <alignment horizontal="center" vertical="bottom" textRotation="0" wrapText="0" relativeIndent="0" justifyLastLine="0" shrinkToFit="0" readingOrder="0"/>
    </dxf>
    <dxf>
      <numFmt numFmtId="1" formatCode="0"/>
      <alignment horizontal="center" vertical="center" textRotation="0" wrapText="0" relativeIndent="0" justifyLastLine="0" shrinkToFit="0" readingOrder="0"/>
    </dxf>
    <dxf>
      <numFmt numFmtId="0" formatCode="General"/>
    </dxf>
    <dxf>
      <font>
        <name val="Wingdings 3"/>
        <scheme val="none"/>
      </font>
      <numFmt numFmtId="1" formatCode="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font>
        <b/>
      </font>
      <alignment horizontal="center" vertical="center" textRotation="0" wrapText="1" indent="0" justifyLastLine="0" shrinkToFit="0" readingOrder="0"/>
    </dxf>
    <dxf>
      <numFmt numFmtId="164" formatCode="0.0%"/>
      <alignment horizontal="center" vertical="bottom" textRotation="0" wrapText="0" relativeIndent="0" justifyLastLine="0" shrinkToFit="0" readingOrder="0"/>
    </dxf>
    <dxf>
      <numFmt numFmtId="1" formatCode="0"/>
      <alignment horizontal="center" vertical="center" textRotation="0" wrapText="0" indent="0" justifyLastLine="0" shrinkToFit="0" readingOrder="0"/>
    </dxf>
    <dxf>
      <numFmt numFmtId="14" formatCode="0.00%"/>
      <alignment horizontal="center" vertical="bottom" textRotation="0" wrapText="0" indent="0" justifyLastLine="0" shrinkToFit="0" readingOrder="0"/>
    </dxf>
    <dxf>
      <font>
        <name val="Wingdings 3"/>
        <scheme val="none"/>
      </font>
      <numFmt numFmtId="1" formatCode="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font>
        <b/>
      </font>
      <alignment horizontal="center" vertical="center" textRotation="0" wrapText="0" indent="0" justifyLastLine="0" shrinkToFit="0" readingOrder="0"/>
    </dxf>
    <dxf>
      <numFmt numFmtId="164" formatCode="0.0%"/>
      <alignment horizontal="center" vertical="bottom" textRotation="0" wrapText="0" relativeIndent="0" justifyLastLine="0" shrinkToFit="0" readingOrder="0"/>
    </dxf>
    <dxf>
      <numFmt numFmtId="1" formatCode="0"/>
      <alignment horizontal="center" vertical="center" textRotation="0" wrapText="0" relativeIndent="0" justifyLastLine="0" shrinkToFit="0" readingOrder="0"/>
    </dxf>
    <dxf>
      <numFmt numFmtId="0" formatCode="General"/>
    </dxf>
    <dxf>
      <numFmt numFmtId="1" formatCode="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font>
        <b/>
      </font>
      <alignment horizontal="center" vertical="center" textRotation="0" wrapText="1" indent="0" justifyLastLine="0" shrinkToFit="0" readingOrder="0"/>
    </dxf>
    <dxf>
      <numFmt numFmtId="164" formatCode="0.0%"/>
      <alignment horizontal="center" vertical="bottom" textRotation="0" wrapText="0" relativeIndent="0" justifyLastLine="0" shrinkToFit="0" readingOrder="0"/>
    </dxf>
    <dxf>
      <numFmt numFmtId="1" formatCode="0"/>
      <alignment horizontal="center" vertical="center" textRotation="0" wrapText="0" relativeIndent="0" justifyLastLine="0" shrinkToFit="0" readingOrder="0"/>
    </dxf>
    <dxf>
      <numFmt numFmtId="14" formatCode="0.00%"/>
      <alignment horizontal="center" vertical="bottom" textRotation="0" wrapText="0" indent="0" justifyLastLine="0" shrinkToFit="0" readingOrder="0"/>
    </dxf>
    <dxf>
      <numFmt numFmtId="1" formatCode="0"/>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font>
        <b/>
      </font>
      <alignment horizontal="center" vertical="center" textRotation="0" wrapText="0" indent="0" justifyLastLine="0" shrinkToFit="0" readingOrder="0"/>
    </dxf>
  </dxfs>
  <tableStyles count="0" defaultTableStyle="TableStyleMedium9" defaultPivotStyle="PivotStyleLight16"/>
  <colors>
    <mruColors>
      <color rgb="FFC00005"/>
      <color rgb="FFCC0000"/>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12"/>
    </mc:Choice>
    <mc:Fallback>
      <c:style val="12"/>
    </mc:Fallback>
  </mc:AlternateContent>
  <c:chart>
    <c:autoTitleDeleted val="0"/>
    <c:plotArea>
      <c:layout>
        <c:manualLayout>
          <c:layoutTarget val="inner"/>
          <c:xMode val="edge"/>
          <c:yMode val="edge"/>
          <c:x val="0.29824073320229361"/>
          <c:y val="7.957005374328209E-2"/>
          <c:w val="0.65807635197742087"/>
          <c:h val="0.86849393825771759"/>
        </c:manualLayout>
      </c:layout>
      <c:barChart>
        <c:barDir val="bar"/>
        <c:grouping val="clustered"/>
        <c:varyColors val="0"/>
        <c:ser>
          <c:idx val="0"/>
          <c:order val="0"/>
          <c:tx>
            <c:strRef>
              <c:f>'School Data'!$C$3</c:f>
              <c:strCache>
                <c:ptCount val="1"/>
                <c:pt idx="0">
                  <c:v>Yr12</c:v>
                </c:pt>
              </c:strCache>
            </c:strRef>
          </c:tx>
          <c:spPr>
            <a:effectLst/>
          </c:spPr>
          <c:invertIfNegative val="0"/>
          <c:dLbls>
            <c:spPr>
              <a:noFill/>
              <a:ln>
                <a:noFill/>
              </a:ln>
              <a:effectLst/>
            </c:spPr>
            <c:txPr>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'School Data'!$B$4:$B$12</c:f>
              <c:strCache>
                <c:ptCount val="9"/>
                <c:pt idx="0">
                  <c:v>Full Time Education</c:v>
                </c:pt>
                <c:pt idx="1">
                  <c:v>Full Time Training</c:v>
                </c:pt>
                <c:pt idx="2">
                  <c:v>Apprenticeship</c:v>
                </c:pt>
                <c:pt idx="3">
                  <c:v>Full Time Employed</c:v>
                </c:pt>
                <c:pt idx="4">
                  <c:v>Voluntary &amp; Part Time Activities </c:v>
                </c:pt>
                <c:pt idx="5">
                  <c:v>NEET - Active</c:v>
                </c:pt>
                <c:pt idx="6">
                  <c:v>NEET - Not Active</c:v>
                </c:pt>
                <c:pt idx="7">
                  <c:v>Not Known</c:v>
                </c:pt>
                <c:pt idx="8">
                  <c:v>Moved Out Of Contact</c:v>
                </c:pt>
              </c:strCache>
            </c:strRef>
          </c:cat>
          <c:val>
            <c:numRef>
              <c:f>'School Data'!$E$4:$E$12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40AC-4959-9FE5-B9BC97B356B0}"/>
            </c:ext>
          </c:extLst>
        </c:ser>
        <c:ser>
          <c:idx val="1"/>
          <c:order val="1"/>
          <c:tx>
            <c:strRef>
              <c:f>'School Data'!$F$3</c:f>
              <c:strCache>
                <c:ptCount val="1"/>
                <c:pt idx="0">
                  <c:v>Yr11</c:v>
                </c:pt>
              </c:strCache>
            </c:strRef>
          </c:tx>
          <c:spPr>
            <a:effectLst/>
          </c:spPr>
          <c:invertIfNegative val="0"/>
          <c:dLbls>
            <c:spPr>
              <a:noFill/>
              <a:ln>
                <a:noFill/>
              </a:ln>
              <a:effectLst/>
            </c:spPr>
            <c:txPr>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'School Data'!$B$4:$B$12</c:f>
              <c:strCache>
                <c:ptCount val="9"/>
                <c:pt idx="0">
                  <c:v>Full Time Education</c:v>
                </c:pt>
                <c:pt idx="1">
                  <c:v>Full Time Training</c:v>
                </c:pt>
                <c:pt idx="2">
                  <c:v>Apprenticeship</c:v>
                </c:pt>
                <c:pt idx="3">
                  <c:v>Full Time Employed</c:v>
                </c:pt>
                <c:pt idx="4">
                  <c:v>Voluntary &amp; Part Time Activities </c:v>
                </c:pt>
                <c:pt idx="5">
                  <c:v>NEET - Active</c:v>
                </c:pt>
                <c:pt idx="6">
                  <c:v>NEET - Not Active</c:v>
                </c:pt>
                <c:pt idx="7">
                  <c:v>Not Known</c:v>
                </c:pt>
                <c:pt idx="8">
                  <c:v>Moved Out Of Contact</c:v>
                </c:pt>
              </c:strCache>
            </c:strRef>
          </c:cat>
          <c:val>
            <c:numRef>
              <c:f>'School Data'!$G$4:$G$12</c:f>
              <c:numCache>
                <c:formatCode>0.0%</c:formatCode>
                <c:ptCount val="9"/>
                <c:pt idx="0">
                  <c:v>0.93799999999999994</c:v>
                </c:pt>
                <c:pt idx="1">
                  <c:v>5.0000000000000001E-3</c:v>
                </c:pt>
                <c:pt idx="2">
                  <c:v>1.9E-2</c:v>
                </c:pt>
                <c:pt idx="3">
                  <c:v>1.4E-2</c:v>
                </c:pt>
                <c:pt idx="4">
                  <c:v>5.0000000000000001E-3</c:v>
                </c:pt>
                <c:pt idx="5">
                  <c:v>1.9E-2</c:v>
                </c:pt>
                <c:pt idx="6">
                  <c:v>0</c:v>
                </c:pt>
                <c:pt idx="7">
                  <c:v>0</c:v>
                </c:pt>
                <c:pt idx="8">
                  <c:v>0</c:v>
                </c:pt>
              </c:numCache>
            </c:numRef>
          </c:val>
          <c:extLst>
            <c:ext xmlns:c16="http://schemas.microsoft.com/office/drawing/2014/chart" uri="{C3380CC4-5D6E-409C-BE32-E72D297353CC}">
              <c16:uniqueId val="{00000001-40AC-4959-9FE5-B9BC97B356B0}"/>
            </c:ext>
          </c:extLst>
        </c:ser>
        <c:dLbls>
          <c:showLegendKey val="0"/>
          <c:showVal val="1"/>
          <c:showCatName val="0"/>
          <c:showSerName val="0"/>
          <c:showPercent val="0"/>
          <c:showBubbleSize val="0"/>
        </c:dLbls>
        <c:gapWidth val="75"/>
        <c:axId val="552806808"/>
        <c:axId val="552808768"/>
      </c:barChart>
      <c:catAx>
        <c:axId val="552806808"/>
        <c:scaling>
          <c:orientation val="maxMin"/>
        </c:scaling>
        <c:delete val="0"/>
        <c:axPos val="l"/>
        <c:numFmt formatCode="General" sourceLinked="0"/>
        <c:majorTickMark val="none"/>
        <c:minorTickMark val="none"/>
        <c:tickLblPos val="nextTo"/>
        <c:txPr>
          <a:bodyPr/>
          <a:lstStyle/>
          <a:p>
            <a:pPr>
              <a:defRPr b="1"/>
            </a:pPr>
            <a:endParaRPr lang="en-US"/>
          </a:p>
        </c:txPr>
        <c:crossAx val="552808768"/>
        <c:crosses val="autoZero"/>
        <c:auto val="1"/>
        <c:lblAlgn val="ctr"/>
        <c:lblOffset val="100"/>
        <c:noMultiLvlLbl val="0"/>
      </c:catAx>
      <c:valAx>
        <c:axId val="552808768"/>
        <c:scaling>
          <c:orientation val="minMax"/>
        </c:scaling>
        <c:delete val="0"/>
        <c:axPos val="t"/>
        <c:numFmt formatCode="0%" sourceLinked="0"/>
        <c:majorTickMark val="none"/>
        <c:minorTickMark val="none"/>
        <c:tickLblPos val="nextTo"/>
        <c:crossAx val="552806808"/>
        <c:crosses val="autoZero"/>
        <c:crossBetween val="between"/>
      </c:valAx>
    </c:plotArea>
    <c:legend>
      <c:legendPos val="b"/>
      <c:layout>
        <c:manualLayout>
          <c:xMode val="edge"/>
          <c:yMode val="edge"/>
          <c:x val="0.36691951910737891"/>
          <c:y val="0.91250437445319332"/>
          <c:w val="0.44665622982694175"/>
          <c:h val="7.4415233197088107E-2"/>
        </c:manualLayout>
      </c:layout>
      <c:overlay val="0"/>
      <c:txPr>
        <a:bodyPr/>
        <a:lstStyle/>
        <a:p>
          <a:pPr>
            <a:defRPr b="1"/>
          </a:pPr>
          <a:endParaRPr lang="en-US"/>
        </a:p>
      </c:txPr>
    </c:legend>
    <c:plotVisOnly val="1"/>
    <c:dispBlanksAs val="gap"/>
    <c:showDLblsOverMax val="0"/>
  </c:chart>
  <c:spPr>
    <a:ln>
      <a:noFill/>
    </a:ln>
  </c:spPr>
  <c:printSettings>
    <c:headerFooter/>
    <c:pageMargins b="0.75000000000000433" l="0.70000000000000062" r="0.70000000000000062" t="0.75000000000000433"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a:pPr>
            <a:r>
              <a:rPr lang="en-US"/>
              <a:t>NEET by Ethnicity</a:t>
            </a:r>
          </a:p>
        </c:rich>
      </c:tx>
      <c:overlay val="0"/>
    </c:title>
    <c:autoTitleDeleted val="0"/>
    <c:plotArea>
      <c:layout/>
      <c:pieChart>
        <c:varyColors val="1"/>
        <c:ser>
          <c:idx val="0"/>
          <c:order val="0"/>
          <c:dPt>
            <c:idx val="4"/>
            <c:bubble3D val="0"/>
            <c:spPr>
              <a:solidFill>
                <a:srgbClr val="FFFF00"/>
              </a:solidFill>
            </c:spPr>
            <c:extLst>
              <c:ext xmlns:c16="http://schemas.microsoft.com/office/drawing/2014/chart" uri="{C3380CC4-5D6E-409C-BE32-E72D297353CC}">
                <c16:uniqueId val="{00000001-DDCD-4203-BA04-C6A358CC60CE}"/>
              </c:ext>
            </c:extLst>
          </c:dPt>
          <c:dPt>
            <c:idx val="7"/>
            <c:bubble3D val="0"/>
            <c:spPr>
              <a:solidFill>
                <a:schemeClr val="accent1">
                  <a:lumMod val="75000"/>
                </a:schemeClr>
              </a:solidFill>
            </c:spPr>
            <c:extLst>
              <c:ext xmlns:c16="http://schemas.microsoft.com/office/drawing/2014/chart" uri="{C3380CC4-5D6E-409C-BE32-E72D297353CC}">
                <c16:uniqueId val="{00000003-DDCD-4203-BA04-C6A358CC60CE}"/>
              </c:ext>
            </c:extLst>
          </c:dPt>
          <c:dLbls>
            <c:dLbl>
              <c:idx val="0"/>
              <c:layout>
                <c:manualLayout>
                  <c:x val="-0.21981547980585417"/>
                  <c:y val="-0.21327984125236357"/>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DDCD-4203-BA04-C6A358CC60CE}"/>
                </c:ext>
              </c:extLst>
            </c:dLbl>
            <c:dLbl>
              <c:idx val="1"/>
              <c:layout>
                <c:manualLayout>
                  <c:x val="8.8563633870503256E-2"/>
                  <c:y val="4.4730457192121986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DCD-4203-BA04-C6A358CC60CE}"/>
                </c:ext>
              </c:extLst>
            </c:dLbl>
            <c:dLbl>
              <c:idx val="2"/>
              <c:spPr>
                <a:noFill/>
                <a:ln>
                  <a:noFill/>
                </a:ln>
                <a:effectLst/>
              </c:spPr>
              <c:txPr>
                <a:bodyPr wrap="square" lIns="38100" tIns="19050" rIns="38100" bIns="19050" anchor="ctr">
                  <a:spAutoFit/>
                </a:bodyPr>
                <a:lstStyle/>
                <a:p>
                  <a:pPr>
                    <a:defRPr b="1">
                      <a:solidFill>
                        <a:sysClr val="windowText" lastClr="000000"/>
                      </a:solidFill>
                    </a:defRPr>
                  </a:pPr>
                  <a:endParaRPr lang="en-US"/>
                </a:p>
              </c:txPr>
              <c:showLegendKey val="0"/>
              <c:showVal val="0"/>
              <c:showCatName val="0"/>
              <c:showSerName val="0"/>
              <c:showPercent val="1"/>
              <c:showBubbleSize val="0"/>
              <c:extLst>
                <c:ext xmlns:c16="http://schemas.microsoft.com/office/drawing/2014/chart" uri="{C3380CC4-5D6E-409C-BE32-E72D297353CC}">
                  <c16:uniqueId val="{00000004-E783-4C69-BFBA-057701853E8B}"/>
                </c:ext>
              </c:extLst>
            </c:dLbl>
            <c:dLbl>
              <c:idx val="3"/>
              <c:layout>
                <c:manualLayout>
                  <c:x val="5.4969506407313865E-2"/>
                  <c:y val="7.403745351827334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DCD-4203-BA04-C6A358CC60CE}"/>
                </c:ext>
              </c:extLst>
            </c:dLbl>
            <c:dLbl>
              <c:idx val="4"/>
              <c:layout>
                <c:manualLayout>
                  <c:x val="-4.8897223809546905E-2"/>
                  <c:y val="-9.9729342857244347E-3"/>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n-US"/>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DCD-4203-BA04-C6A358CC60CE}"/>
                </c:ext>
              </c:extLst>
            </c:dLbl>
            <c:dLbl>
              <c:idx val="5"/>
              <c:layout>
                <c:manualLayout>
                  <c:x val="8.8829764016251284E-2"/>
                  <c:y val="-7.578932786809549E-3"/>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n-US"/>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8D35-429C-82EE-FAC6AC534031}"/>
                </c:ext>
              </c:extLst>
            </c:dLbl>
            <c:spPr>
              <a:noFill/>
              <a:ln>
                <a:noFill/>
              </a:ln>
              <a:effectLst/>
            </c:spPr>
            <c:txPr>
              <a:bodyPr wrap="square" lIns="38100" tIns="19050" rIns="38100" bIns="19050" anchor="ctr">
                <a:spAutoFit/>
              </a:bodyPr>
              <a:lstStyle/>
              <a:p>
                <a:pPr>
                  <a:defRPr b="1">
                    <a:solidFill>
                      <a:schemeClr val="bg1"/>
                    </a:solidFill>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Calcs!$B$6:$G$6</c:f>
              <c:strCache>
                <c:ptCount val="6"/>
                <c:pt idx="0">
                  <c:v>White</c:v>
                </c:pt>
                <c:pt idx="1">
                  <c:v>Asian</c:v>
                </c:pt>
                <c:pt idx="2">
                  <c:v>Black</c:v>
                </c:pt>
                <c:pt idx="3">
                  <c:v>Mixed</c:v>
                </c:pt>
                <c:pt idx="4">
                  <c:v>No Information</c:v>
                </c:pt>
                <c:pt idx="5">
                  <c:v>Other</c:v>
                </c:pt>
              </c:strCache>
            </c:strRef>
          </c:cat>
          <c:val>
            <c:numRef>
              <c:f>Calcs!$B$7:$G$7</c:f>
              <c:numCache>
                <c:formatCode>General</c:formatCode>
                <c:ptCount val="6"/>
                <c:pt idx="0">
                  <c:v>107</c:v>
                </c:pt>
                <c:pt idx="1">
                  <c:v>10</c:v>
                </c:pt>
                <c:pt idx="2">
                  <c:v>2</c:v>
                </c:pt>
                <c:pt idx="3">
                  <c:v>8</c:v>
                </c:pt>
                <c:pt idx="4">
                  <c:v>0</c:v>
                </c:pt>
                <c:pt idx="5">
                  <c:v>4</c:v>
                </c:pt>
              </c:numCache>
            </c:numRef>
          </c:val>
          <c:extLst>
            <c:ext xmlns:c16="http://schemas.microsoft.com/office/drawing/2014/chart" uri="{C3380CC4-5D6E-409C-BE32-E72D297353CC}">
              <c16:uniqueId val="{00000008-DDCD-4203-BA04-C6A358CC60CE}"/>
            </c:ext>
          </c:extLst>
        </c:ser>
        <c:dLbls>
          <c:showLegendKey val="0"/>
          <c:showVal val="0"/>
          <c:showCatName val="0"/>
          <c:showSerName val="0"/>
          <c:showPercent val="0"/>
          <c:showBubbleSize val="0"/>
          <c:showLeaderLines val="1"/>
        </c:dLbls>
        <c:firstSliceAng val="0"/>
      </c:pieChart>
    </c:plotArea>
    <c:legend>
      <c:legendPos val="b"/>
      <c:layout>
        <c:manualLayout>
          <c:xMode val="edge"/>
          <c:yMode val="edge"/>
          <c:x val="0"/>
          <c:y val="0.87465146676990957"/>
          <c:w val="0.96664668682149002"/>
          <c:h val="0.1167226687788816"/>
        </c:manualLayout>
      </c:layout>
      <c:overlay val="0"/>
    </c:legend>
    <c:plotVisOnly val="1"/>
    <c:dispBlanksAs val="zero"/>
    <c:showDLblsOverMax val="0"/>
  </c:chart>
  <c:spPr>
    <a:ln>
      <a:noFill/>
    </a:ln>
  </c:spPr>
  <c:printSettings>
    <c:headerFooter/>
    <c:pageMargins b="0.75000000000001299" l="0.70000000000000062" r="0.70000000000000062" t="0.750000000000012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15"/>
    </mc:Choice>
    <mc:Fallback>
      <c:style val="15"/>
    </mc:Fallback>
  </mc:AlternateContent>
  <c:chart>
    <c:autoTitleDeleted val="0"/>
    <c:plotArea>
      <c:layout>
        <c:manualLayout>
          <c:layoutTarget val="inner"/>
          <c:xMode val="edge"/>
          <c:yMode val="edge"/>
          <c:x val="0.29736226270685234"/>
          <c:y val="0.11060332690201805"/>
          <c:w val="0.65908349085230322"/>
          <c:h val="0.79190036675879094"/>
        </c:manualLayout>
      </c:layout>
      <c:barChart>
        <c:barDir val="bar"/>
        <c:grouping val="clustered"/>
        <c:varyColors val="0"/>
        <c:ser>
          <c:idx val="0"/>
          <c:order val="0"/>
          <c:tx>
            <c:strRef>
              <c:f>'School Data'!$C$18</c:f>
              <c:strCache>
                <c:ptCount val="1"/>
                <c:pt idx="0">
                  <c:v>Yr12 Pupil Premium</c:v>
                </c:pt>
              </c:strCache>
            </c:strRef>
          </c:tx>
          <c:spPr>
            <a:effectLst/>
          </c:spPr>
          <c:invertIfNegative val="0"/>
          <c:dLbls>
            <c:spPr>
              <a:noFill/>
              <a:ln>
                <a:noFill/>
              </a:ln>
              <a:effectLst/>
            </c:spPr>
            <c:txPr>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'School Data'!$B$19:$B$27</c:f>
              <c:strCache>
                <c:ptCount val="9"/>
                <c:pt idx="0">
                  <c:v>Full Time Education</c:v>
                </c:pt>
                <c:pt idx="1">
                  <c:v>Full Time Training</c:v>
                </c:pt>
                <c:pt idx="2">
                  <c:v>Apprenticeship</c:v>
                </c:pt>
                <c:pt idx="3">
                  <c:v>Full Time Employed</c:v>
                </c:pt>
                <c:pt idx="4">
                  <c:v>Voluntary &amp; Part Time Activities </c:v>
                </c:pt>
                <c:pt idx="5">
                  <c:v>NEET - Active</c:v>
                </c:pt>
                <c:pt idx="6">
                  <c:v>NEET - Not Active</c:v>
                </c:pt>
                <c:pt idx="7">
                  <c:v>Not Known</c:v>
                </c:pt>
                <c:pt idx="8">
                  <c:v>Moved Out Of Contact</c:v>
                </c:pt>
              </c:strCache>
            </c:strRef>
          </c:cat>
          <c:val>
            <c:numRef>
              <c:f>'School Data'!$E$19:$E$27</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E325-48BC-AF14-05F9539A2868}"/>
            </c:ext>
          </c:extLst>
        </c:ser>
        <c:ser>
          <c:idx val="1"/>
          <c:order val="1"/>
          <c:tx>
            <c:strRef>
              <c:f>'School Data'!$F$18</c:f>
              <c:strCache>
                <c:ptCount val="1"/>
                <c:pt idx="0">
                  <c:v>Yr11 Pupil Premium</c:v>
                </c:pt>
              </c:strCache>
            </c:strRef>
          </c:tx>
          <c:spPr>
            <a:effectLst/>
          </c:spPr>
          <c:invertIfNegative val="0"/>
          <c:dLbls>
            <c:spPr>
              <a:noFill/>
              <a:ln>
                <a:noFill/>
              </a:ln>
              <a:effectLst/>
            </c:spPr>
            <c:txPr>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'School Data'!$B$19:$B$27</c:f>
              <c:strCache>
                <c:ptCount val="9"/>
                <c:pt idx="0">
                  <c:v>Full Time Education</c:v>
                </c:pt>
                <c:pt idx="1">
                  <c:v>Full Time Training</c:v>
                </c:pt>
                <c:pt idx="2">
                  <c:v>Apprenticeship</c:v>
                </c:pt>
                <c:pt idx="3">
                  <c:v>Full Time Employed</c:v>
                </c:pt>
                <c:pt idx="4">
                  <c:v>Voluntary &amp; Part Time Activities </c:v>
                </c:pt>
                <c:pt idx="5">
                  <c:v>NEET - Active</c:v>
                </c:pt>
                <c:pt idx="6">
                  <c:v>NEET - Not Active</c:v>
                </c:pt>
                <c:pt idx="7">
                  <c:v>Not Known</c:v>
                </c:pt>
                <c:pt idx="8">
                  <c:v>Moved Out Of Contact</c:v>
                </c:pt>
              </c:strCache>
            </c:strRef>
          </c:cat>
          <c:val>
            <c:numRef>
              <c:f>'School Data'!$G$19:$G$27</c:f>
              <c:numCache>
                <c:formatCode>0.0%</c:formatCode>
                <c:ptCount val="9"/>
                <c:pt idx="0">
                  <c:v>0.88</c:v>
                </c:pt>
                <c:pt idx="1">
                  <c:v>0</c:v>
                </c:pt>
                <c:pt idx="2">
                  <c:v>0.02</c:v>
                </c:pt>
                <c:pt idx="3">
                  <c:v>0.06</c:v>
                </c:pt>
                <c:pt idx="4">
                  <c:v>0</c:v>
                </c:pt>
                <c:pt idx="5">
                  <c:v>0.04</c:v>
                </c:pt>
                <c:pt idx="6">
                  <c:v>0</c:v>
                </c:pt>
                <c:pt idx="7">
                  <c:v>0</c:v>
                </c:pt>
                <c:pt idx="8">
                  <c:v>0</c:v>
                </c:pt>
              </c:numCache>
            </c:numRef>
          </c:val>
          <c:extLst>
            <c:ext xmlns:c16="http://schemas.microsoft.com/office/drawing/2014/chart" uri="{C3380CC4-5D6E-409C-BE32-E72D297353CC}">
              <c16:uniqueId val="{00000001-E325-48BC-AF14-05F9539A2868}"/>
            </c:ext>
          </c:extLst>
        </c:ser>
        <c:dLbls>
          <c:showLegendKey val="0"/>
          <c:showVal val="1"/>
          <c:showCatName val="0"/>
          <c:showSerName val="0"/>
          <c:showPercent val="0"/>
          <c:showBubbleSize val="0"/>
        </c:dLbls>
        <c:gapWidth val="75"/>
        <c:axId val="552809552"/>
        <c:axId val="552807200"/>
      </c:barChart>
      <c:catAx>
        <c:axId val="552809552"/>
        <c:scaling>
          <c:orientation val="maxMin"/>
        </c:scaling>
        <c:delete val="0"/>
        <c:axPos val="l"/>
        <c:numFmt formatCode="General" sourceLinked="0"/>
        <c:majorTickMark val="none"/>
        <c:minorTickMark val="none"/>
        <c:tickLblPos val="nextTo"/>
        <c:txPr>
          <a:bodyPr/>
          <a:lstStyle/>
          <a:p>
            <a:pPr>
              <a:defRPr b="1"/>
            </a:pPr>
            <a:endParaRPr lang="en-US"/>
          </a:p>
        </c:txPr>
        <c:crossAx val="552807200"/>
        <c:crosses val="autoZero"/>
        <c:auto val="1"/>
        <c:lblAlgn val="ctr"/>
        <c:lblOffset val="100"/>
        <c:noMultiLvlLbl val="0"/>
      </c:catAx>
      <c:valAx>
        <c:axId val="552807200"/>
        <c:scaling>
          <c:orientation val="minMax"/>
          <c:max val="1"/>
        </c:scaling>
        <c:delete val="0"/>
        <c:axPos val="t"/>
        <c:numFmt formatCode="0%" sourceLinked="0"/>
        <c:majorTickMark val="none"/>
        <c:minorTickMark val="none"/>
        <c:tickLblPos val="nextTo"/>
        <c:crossAx val="552809552"/>
        <c:crosses val="autoZero"/>
        <c:crossBetween val="between"/>
        <c:majorUnit val="0.2"/>
        <c:minorUnit val="4.0000000000000008E-2"/>
      </c:valAx>
    </c:plotArea>
    <c:legend>
      <c:legendPos val="b"/>
      <c:layout>
        <c:manualLayout>
          <c:xMode val="edge"/>
          <c:yMode val="edge"/>
          <c:x val="0.34939833551733868"/>
          <c:y val="0.89367367158575373"/>
          <c:w val="0.44651490728607379"/>
          <c:h val="7.9836262189080673E-2"/>
        </c:manualLayout>
      </c:layout>
      <c:overlay val="0"/>
      <c:txPr>
        <a:bodyPr/>
        <a:lstStyle/>
        <a:p>
          <a:pPr>
            <a:defRPr b="1"/>
          </a:pPr>
          <a:endParaRPr lang="en-US"/>
        </a:p>
      </c:txPr>
    </c:legend>
    <c:plotVisOnly val="1"/>
    <c:dispBlanksAs val="gap"/>
    <c:showDLblsOverMax val="0"/>
  </c:chart>
  <c:spPr>
    <a:noFill/>
    <a:ln>
      <a:noFill/>
    </a:ln>
  </c:spPr>
  <c:printSettings>
    <c:headerFooter/>
    <c:pageMargins b="0.75000000000000455" l="0.70000000000000062" r="0.70000000000000062" t="0.750000000000004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13"/>
    </mc:Choice>
    <mc:Fallback>
      <c:style val="13"/>
    </mc:Fallback>
  </mc:AlternateContent>
  <c:chart>
    <c:title>
      <c:tx>
        <c:rich>
          <a:bodyPr/>
          <a:lstStyle/>
          <a:p>
            <a:pPr>
              <a:defRPr/>
            </a:pPr>
            <a:r>
              <a:rPr lang="en-US"/>
              <a:t>Qualification Split</a:t>
            </a:r>
          </a:p>
        </c:rich>
      </c:tx>
      <c:overlay val="0"/>
    </c:title>
    <c:autoTitleDeleted val="0"/>
    <c:plotArea>
      <c:layout/>
      <c:pieChart>
        <c:varyColors val="1"/>
        <c:ser>
          <c:idx val="0"/>
          <c:order val="0"/>
          <c:explosion val="1"/>
          <c:dLbls>
            <c:dLbl>
              <c:idx val="0"/>
              <c:layout>
                <c:manualLayout>
                  <c:x val="-0.22757252688546675"/>
                  <c:y val="-3.2737920208106765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F9D8-4B65-A8E2-10F86660AB65}"/>
                </c:ext>
              </c:extLst>
            </c:dLbl>
            <c:dLbl>
              <c:idx val="1"/>
              <c:layout>
                <c:manualLayout>
                  <c:x val="0.2128621289829937"/>
                  <c:y val="-2.7665834760469275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F9D8-4B65-A8E2-10F86660AB65}"/>
                </c:ext>
              </c:extLst>
            </c:dLbl>
            <c:spPr>
              <a:noFill/>
              <a:ln>
                <a:noFill/>
              </a:ln>
              <a:effectLst/>
            </c:spPr>
            <c:txPr>
              <a:bodyPr/>
              <a:lstStyle/>
              <a:p>
                <a:pPr>
                  <a:defRPr b="1">
                    <a:solidFill>
                      <a:schemeClr val="bg1"/>
                    </a:solidFill>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Calcs!$B$18:$C$18</c:f>
              <c:strCache>
                <c:ptCount val="2"/>
                <c:pt idx="0">
                  <c:v>A Level</c:v>
                </c:pt>
                <c:pt idx="1">
                  <c:v>Vocational</c:v>
                </c:pt>
              </c:strCache>
            </c:strRef>
          </c:cat>
          <c:val>
            <c:numRef>
              <c:f>Calcs!$B$19:$C$19</c:f>
              <c:numCache>
                <c:formatCode>General</c:formatCode>
                <c:ptCount val="2"/>
                <c:pt idx="0">
                  <c:v>0</c:v>
                </c:pt>
                <c:pt idx="1">
                  <c:v>0</c:v>
                </c:pt>
              </c:numCache>
            </c:numRef>
          </c:val>
          <c:extLst>
            <c:ext xmlns:c16="http://schemas.microsoft.com/office/drawing/2014/chart" uri="{C3380CC4-5D6E-409C-BE32-E72D297353CC}">
              <c16:uniqueId val="{00000002-F9D8-4B65-A8E2-10F86660AB65}"/>
            </c:ext>
          </c:extLst>
        </c:ser>
        <c:dLbls>
          <c:showLegendKey val="0"/>
          <c:showVal val="0"/>
          <c:showCatName val="0"/>
          <c:showSerName val="0"/>
          <c:showPercent val="0"/>
          <c:showBubbleSize val="0"/>
          <c:showLeaderLines val="1"/>
        </c:dLbls>
        <c:firstSliceAng val="0"/>
      </c:pieChart>
    </c:plotArea>
    <c:legend>
      <c:legendPos val="b"/>
      <c:overlay val="0"/>
    </c:legend>
    <c:plotVisOnly val="1"/>
    <c:dispBlanksAs val="zero"/>
    <c:showDLblsOverMax val="0"/>
  </c:chart>
  <c:spPr>
    <a:ln>
      <a:noFill/>
    </a:ln>
  </c:spPr>
  <c:printSettings>
    <c:headerFooter/>
    <c:pageMargins b="0.75000000000001343" l="0.70000000000000062" r="0.70000000000000062" t="0.750000000000013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14"/>
    </mc:Choice>
    <mc:Fallback>
      <c:style val="14"/>
    </mc:Fallback>
  </mc:AlternateContent>
  <c:chart>
    <c:title>
      <c:tx>
        <c:rich>
          <a:bodyPr/>
          <a:lstStyle/>
          <a:p>
            <a:pPr>
              <a:defRPr/>
            </a:pPr>
            <a:r>
              <a:rPr lang="en-US"/>
              <a:t>NEET by Gender</a:t>
            </a:r>
          </a:p>
        </c:rich>
      </c:tx>
      <c:overlay val="0"/>
    </c:title>
    <c:autoTitleDeleted val="0"/>
    <c:plotArea>
      <c:layout/>
      <c:pieChart>
        <c:varyColors val="1"/>
        <c:ser>
          <c:idx val="1"/>
          <c:order val="0"/>
          <c:dLbls>
            <c:dLbl>
              <c:idx val="0"/>
              <c:layout>
                <c:manualLayout>
                  <c:x val="-0.23455492167484696"/>
                  <c:y val="3.8852988564713926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021B-4677-A143-DED082BB2FCC}"/>
                </c:ext>
              </c:extLst>
            </c:dLbl>
            <c:dLbl>
              <c:idx val="1"/>
              <c:layout>
                <c:manualLayout>
                  <c:x val="0.21948934176622156"/>
                  <c:y val="-0.10008110910822347"/>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21B-4677-A143-DED082BB2FCC}"/>
                </c:ext>
              </c:extLst>
            </c:dLbl>
            <c:spPr>
              <a:noFill/>
              <a:ln>
                <a:noFill/>
              </a:ln>
              <a:effectLst/>
            </c:spPr>
            <c:txPr>
              <a:bodyPr/>
              <a:lstStyle/>
              <a:p>
                <a:pPr>
                  <a:defRPr b="1">
                    <a:solidFill>
                      <a:schemeClr val="bg1"/>
                    </a:solidFill>
                  </a:defRPr>
                </a:pPr>
                <a:endParaRPr lang="en-US"/>
              </a:p>
            </c:txPr>
            <c:showLegendKey val="0"/>
            <c:showVal val="0"/>
            <c:showCatName val="0"/>
            <c:showSerName val="0"/>
            <c:showPercent val="1"/>
            <c:showBubbleSize val="0"/>
            <c:showLeaderLines val="0"/>
            <c:extLst>
              <c:ext xmlns:c15="http://schemas.microsoft.com/office/drawing/2012/chart" uri="{CE6537A1-D6FC-4f65-9D91-7224C49458BB}"/>
            </c:extLst>
          </c:dLbls>
          <c:cat>
            <c:strRef>
              <c:f>Calcs!$B$12:$C$12</c:f>
              <c:strCache>
                <c:ptCount val="2"/>
                <c:pt idx="0">
                  <c:v>Male </c:v>
                </c:pt>
                <c:pt idx="1">
                  <c:v>Female</c:v>
                </c:pt>
              </c:strCache>
            </c:strRef>
          </c:cat>
          <c:val>
            <c:numRef>
              <c:f>Calcs!$B$13:$C$13</c:f>
              <c:numCache>
                <c:formatCode>General</c:formatCode>
                <c:ptCount val="2"/>
                <c:pt idx="0">
                  <c:v>0</c:v>
                </c:pt>
                <c:pt idx="1">
                  <c:v>0</c:v>
                </c:pt>
              </c:numCache>
            </c:numRef>
          </c:val>
          <c:extLst>
            <c:ext xmlns:c16="http://schemas.microsoft.com/office/drawing/2014/chart" uri="{C3380CC4-5D6E-409C-BE32-E72D297353CC}">
              <c16:uniqueId val="{00000002-021B-4677-A143-DED082BB2FCC}"/>
            </c:ext>
          </c:extLst>
        </c:ser>
        <c:dLbls>
          <c:showLegendKey val="0"/>
          <c:showVal val="0"/>
          <c:showCatName val="0"/>
          <c:showSerName val="0"/>
          <c:showPercent val="0"/>
          <c:showBubbleSize val="0"/>
          <c:showLeaderLines val="0"/>
        </c:dLbls>
        <c:firstSliceAng val="0"/>
      </c:pieChart>
    </c:plotArea>
    <c:legend>
      <c:legendPos val="b"/>
      <c:overlay val="0"/>
    </c:legend>
    <c:plotVisOnly val="1"/>
    <c:dispBlanksAs val="zero"/>
    <c:showDLblsOverMax val="0"/>
  </c:chart>
  <c:spPr>
    <a:ln>
      <a:noFill/>
    </a:ln>
  </c:spPr>
  <c:printSettings>
    <c:headerFooter/>
    <c:pageMargins b="0.75000000000001321" l="0.70000000000000062" r="0.70000000000000062" t="0.750000000000013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a:pPr>
            <a:r>
              <a:rPr lang="en-US"/>
              <a:t>NEET by Ethnicity</a:t>
            </a:r>
          </a:p>
        </c:rich>
      </c:tx>
      <c:overlay val="0"/>
    </c:title>
    <c:autoTitleDeleted val="0"/>
    <c:plotArea>
      <c:layout/>
      <c:pieChart>
        <c:varyColors val="1"/>
        <c:ser>
          <c:idx val="0"/>
          <c:order val="0"/>
          <c:dPt>
            <c:idx val="7"/>
            <c:bubble3D val="0"/>
            <c:spPr>
              <a:solidFill>
                <a:schemeClr val="accent1">
                  <a:lumMod val="75000"/>
                </a:schemeClr>
              </a:solidFill>
            </c:spPr>
            <c:extLst>
              <c:ext xmlns:c16="http://schemas.microsoft.com/office/drawing/2014/chart" uri="{C3380CC4-5D6E-409C-BE32-E72D297353CC}">
                <c16:uniqueId val="{00000001-B6BB-4A87-8C8C-282B5C6829FC}"/>
              </c:ext>
            </c:extLst>
          </c:dPt>
          <c:dLbls>
            <c:dLbl>
              <c:idx val="0"/>
              <c:layout>
                <c:manualLayout>
                  <c:x val="-0.10467183293016155"/>
                  <c:y val="-0.21187483532908327"/>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6BB-4A87-8C8C-282B5C6829FC}"/>
                </c:ext>
              </c:extLst>
            </c:dLbl>
            <c:dLbl>
              <c:idx val="1"/>
              <c:layout>
                <c:manualLayout>
                  <c:x val="6.7982960163770575E-2"/>
                  <c:y val="9.717830997776480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6BB-4A87-8C8C-282B5C6829FC}"/>
                </c:ext>
              </c:extLst>
            </c:dLbl>
            <c:dLbl>
              <c:idx val="2"/>
              <c:layout>
                <c:manualLayout>
                  <c:x val="6.9433247367826278E-3"/>
                  <c:y val="-7.305521572921149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B09F-48F6-95AD-FD11656DBE2D}"/>
                </c:ext>
              </c:extLst>
            </c:dLbl>
            <c:dLbl>
              <c:idx val="3"/>
              <c:layout>
                <c:manualLayout>
                  <c:x val="0.12408259532583202"/>
                  <c:y val="4.338324554988386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09F-48F6-95AD-FD11656DBE2D}"/>
                </c:ext>
              </c:extLst>
            </c:dLbl>
            <c:dLbl>
              <c:idx val="4"/>
              <c:layout>
                <c:manualLayout>
                  <c:x val="-0.15479119130694957"/>
                  <c:y val="2.7813932818038629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09F-48F6-95AD-FD11656DBE2D}"/>
                </c:ext>
              </c:extLst>
            </c:dLbl>
            <c:dLbl>
              <c:idx val="5"/>
              <c:layout>
                <c:manualLayout>
                  <c:x val="0.22509091714643123"/>
                  <c:y val="8.9572017426419057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09F-48F6-95AD-FD11656DBE2D}"/>
                </c:ext>
              </c:extLst>
            </c:dLbl>
            <c:spPr>
              <a:noFill/>
              <a:ln>
                <a:noFill/>
              </a:ln>
              <a:effectLst/>
            </c:spPr>
            <c:txPr>
              <a:bodyPr wrap="square" lIns="38100" tIns="19050" rIns="38100" bIns="19050" anchor="ctr">
                <a:spAutoFit/>
              </a:bodyPr>
              <a:lstStyle/>
              <a:p>
                <a:pPr>
                  <a:defRPr b="1">
                    <a:solidFill>
                      <a:schemeClr val="bg1"/>
                    </a:solidFill>
                  </a:defRPr>
                </a:pPr>
                <a:endParaRPr lang="en-US"/>
              </a:p>
            </c:txPr>
            <c:showLegendKey val="0"/>
            <c:showVal val="0"/>
            <c:showCatName val="0"/>
            <c:showSerName val="0"/>
            <c:showPercent val="1"/>
            <c:showBubbleSize val="0"/>
            <c:showLeaderLines val="0"/>
            <c:extLst>
              <c:ext xmlns:c15="http://schemas.microsoft.com/office/drawing/2012/chart" uri="{CE6537A1-D6FC-4f65-9D91-7224C49458BB}"/>
            </c:extLst>
          </c:dLbls>
          <c:cat>
            <c:strRef>
              <c:f>Calcs!$B$15:$G$15</c:f>
              <c:strCache>
                <c:ptCount val="6"/>
                <c:pt idx="0">
                  <c:v>White</c:v>
                </c:pt>
                <c:pt idx="1">
                  <c:v>Asian</c:v>
                </c:pt>
                <c:pt idx="2">
                  <c:v>Black</c:v>
                </c:pt>
                <c:pt idx="3">
                  <c:v>Mixed</c:v>
                </c:pt>
                <c:pt idx="4">
                  <c:v>No Information</c:v>
                </c:pt>
                <c:pt idx="5">
                  <c:v>Other</c:v>
                </c:pt>
              </c:strCache>
            </c:strRef>
          </c:cat>
          <c:val>
            <c:numRef>
              <c:f>Calcs!$B$16:$G$16</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4-B6BB-4A87-8C8C-282B5C6829FC}"/>
            </c:ext>
          </c:extLst>
        </c:ser>
        <c:dLbls>
          <c:showLegendKey val="0"/>
          <c:showVal val="0"/>
          <c:showCatName val="0"/>
          <c:showSerName val="0"/>
          <c:showPercent val="0"/>
          <c:showBubbleSize val="0"/>
          <c:showLeaderLines val="0"/>
        </c:dLbls>
        <c:firstSliceAng val="0"/>
      </c:pieChart>
    </c:plotArea>
    <c:legend>
      <c:legendPos val="b"/>
      <c:layout>
        <c:manualLayout>
          <c:xMode val="edge"/>
          <c:yMode val="edge"/>
          <c:x val="4.3677976628431073E-3"/>
          <c:y val="0.89344710168349695"/>
          <c:w val="0.97389306570040679"/>
          <c:h val="7.9131398951706733E-2"/>
        </c:manualLayout>
      </c:layout>
      <c:overlay val="0"/>
    </c:legend>
    <c:plotVisOnly val="1"/>
    <c:dispBlanksAs val="zero"/>
    <c:showDLblsOverMax val="0"/>
  </c:chart>
  <c:spPr>
    <a:ln>
      <a:noFill/>
    </a:ln>
  </c:spPr>
  <c:printSettings>
    <c:headerFooter/>
    <c:pageMargins b="0.75000000000001321" l="0.70000000000000062" r="0.70000000000000062" t="0.7500000000000132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13"/>
    </mc:Choice>
    <mc:Fallback>
      <c:style val="13"/>
    </mc:Fallback>
  </mc:AlternateContent>
  <c:chart>
    <c:title>
      <c:tx>
        <c:rich>
          <a:bodyPr/>
          <a:lstStyle/>
          <a:p>
            <a:pPr>
              <a:defRPr/>
            </a:pPr>
            <a:r>
              <a:rPr lang="en-US"/>
              <a:t>Qualification Split</a:t>
            </a:r>
          </a:p>
        </c:rich>
      </c:tx>
      <c:overlay val="0"/>
    </c:title>
    <c:autoTitleDeleted val="0"/>
    <c:plotArea>
      <c:layout/>
      <c:pieChart>
        <c:varyColors val="1"/>
        <c:ser>
          <c:idx val="0"/>
          <c:order val="0"/>
          <c:dLbls>
            <c:dLbl>
              <c:idx val="0"/>
              <c:layout>
                <c:manualLayout>
                  <c:x val="-0.23932300497836001"/>
                  <c:y val="3.3378648181797789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7923-4379-9BD5-C2445B319335}"/>
                </c:ext>
              </c:extLst>
            </c:dLbl>
            <c:dLbl>
              <c:idx val="1"/>
              <c:layout>
                <c:manualLayout>
                  <c:x val="0.25604805597647395"/>
                  <c:y val="2.9038715876512966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923-4379-9BD5-C2445B319335}"/>
                </c:ext>
              </c:extLst>
            </c:dLbl>
            <c:spPr>
              <a:noFill/>
              <a:ln>
                <a:noFill/>
              </a:ln>
              <a:effectLst/>
            </c:spPr>
            <c:txPr>
              <a:bodyPr/>
              <a:lstStyle/>
              <a:p>
                <a:pPr>
                  <a:defRPr b="1">
                    <a:solidFill>
                      <a:schemeClr val="bg1"/>
                    </a:solidFill>
                  </a:defRPr>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cat>
            <c:strRef>
              <c:f>Calcs!$B$9:$C$9</c:f>
              <c:strCache>
                <c:ptCount val="2"/>
                <c:pt idx="0">
                  <c:v>A Level</c:v>
                </c:pt>
                <c:pt idx="1">
                  <c:v>Vocational</c:v>
                </c:pt>
              </c:strCache>
            </c:strRef>
          </c:cat>
          <c:val>
            <c:numRef>
              <c:f>Calcs!$B$10:$C$10</c:f>
              <c:numCache>
                <c:formatCode>General</c:formatCode>
                <c:ptCount val="2"/>
                <c:pt idx="0">
                  <c:v>855</c:v>
                </c:pt>
                <c:pt idx="1">
                  <c:v>878</c:v>
                </c:pt>
              </c:numCache>
            </c:numRef>
          </c:val>
          <c:extLst>
            <c:ext xmlns:c16="http://schemas.microsoft.com/office/drawing/2014/chart" uri="{C3380CC4-5D6E-409C-BE32-E72D297353CC}">
              <c16:uniqueId val="{00000002-7923-4379-9BD5-C2445B319335}"/>
            </c:ext>
          </c:extLst>
        </c:ser>
        <c:dLbls>
          <c:showLegendKey val="0"/>
          <c:showVal val="0"/>
          <c:showCatName val="0"/>
          <c:showSerName val="0"/>
          <c:showPercent val="0"/>
          <c:showBubbleSize val="0"/>
          <c:showLeaderLines val="1"/>
        </c:dLbls>
        <c:firstSliceAng val="0"/>
      </c:pieChart>
    </c:plotArea>
    <c:legend>
      <c:legendPos val="b"/>
      <c:overlay val="0"/>
    </c:legend>
    <c:plotVisOnly val="1"/>
    <c:dispBlanksAs val="zero"/>
    <c:showDLblsOverMax val="0"/>
  </c:chart>
  <c:spPr>
    <a:ln>
      <a:noFill/>
    </a:ln>
  </c:spPr>
  <c:printSettings>
    <c:headerFooter/>
    <c:pageMargins b="0.75000000000001321" l="0.70000000000000062" r="0.70000000000000062" t="0.7500000000000132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12"/>
    </mc:Choice>
    <mc:Fallback>
      <c:style val="12"/>
    </mc:Fallback>
  </mc:AlternateContent>
  <c:chart>
    <c:autoTitleDeleted val="0"/>
    <c:plotArea>
      <c:layout>
        <c:manualLayout>
          <c:layoutTarget val="inner"/>
          <c:xMode val="edge"/>
          <c:yMode val="edge"/>
          <c:x val="0.29010748910663486"/>
          <c:y val="0.10573907820065079"/>
          <c:w val="0.65604406267140314"/>
          <c:h val="0.78112868289568183"/>
        </c:manualLayout>
      </c:layout>
      <c:barChart>
        <c:barDir val="bar"/>
        <c:grouping val="clustered"/>
        <c:varyColors val="0"/>
        <c:ser>
          <c:idx val="0"/>
          <c:order val="0"/>
          <c:tx>
            <c:strRef>
              <c:f>'Bury Data'!$C$3</c:f>
              <c:strCache>
                <c:ptCount val="1"/>
                <c:pt idx="0">
                  <c:v>Yr12</c:v>
                </c:pt>
              </c:strCache>
            </c:strRef>
          </c:tx>
          <c:spPr>
            <a:effectLst/>
          </c:spPr>
          <c:invertIfNegative val="0"/>
          <c:dLbls>
            <c:spPr>
              <a:noFill/>
              <a:ln>
                <a:noFill/>
              </a:ln>
              <a:effectLst/>
            </c:spPr>
            <c:txPr>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'Bury Data'!$B$4:$B$12</c:f>
              <c:strCache>
                <c:ptCount val="9"/>
                <c:pt idx="0">
                  <c:v>Full Time Education</c:v>
                </c:pt>
                <c:pt idx="1">
                  <c:v>Full Time Training</c:v>
                </c:pt>
                <c:pt idx="2">
                  <c:v>Apprenticeship</c:v>
                </c:pt>
                <c:pt idx="3">
                  <c:v>Full Time Employed</c:v>
                </c:pt>
                <c:pt idx="4">
                  <c:v>Voluntary &amp; Part Time Activities </c:v>
                </c:pt>
                <c:pt idx="5">
                  <c:v>NEET - Active</c:v>
                </c:pt>
                <c:pt idx="6">
                  <c:v>NEET - Not Active</c:v>
                </c:pt>
                <c:pt idx="7">
                  <c:v>Not Known</c:v>
                </c:pt>
                <c:pt idx="8">
                  <c:v>Moved Out Of Contact</c:v>
                </c:pt>
              </c:strCache>
            </c:strRef>
          </c:cat>
          <c:val>
            <c:numRef>
              <c:f>'Bury Data'!$E$4:$E$12</c:f>
              <c:numCache>
                <c:formatCode>0.0%</c:formatCode>
                <c:ptCount val="9"/>
                <c:pt idx="0">
                  <c:v>0.82199999999999995</c:v>
                </c:pt>
                <c:pt idx="1">
                  <c:v>1.0999999999999999E-2</c:v>
                </c:pt>
                <c:pt idx="2">
                  <c:v>4.2999999999999997E-2</c:v>
                </c:pt>
                <c:pt idx="3">
                  <c:v>4.4999999999999998E-2</c:v>
                </c:pt>
                <c:pt idx="4">
                  <c:v>1.7999999999999999E-2</c:v>
                </c:pt>
                <c:pt idx="5">
                  <c:v>4.5999999999999999E-2</c:v>
                </c:pt>
                <c:pt idx="6">
                  <c:v>1.4999999999999999E-2</c:v>
                </c:pt>
                <c:pt idx="7">
                  <c:v>0</c:v>
                </c:pt>
                <c:pt idx="8">
                  <c:v>0</c:v>
                </c:pt>
              </c:numCache>
            </c:numRef>
          </c:val>
          <c:extLst>
            <c:ext xmlns:c16="http://schemas.microsoft.com/office/drawing/2014/chart" uri="{C3380CC4-5D6E-409C-BE32-E72D297353CC}">
              <c16:uniqueId val="{00000000-BCA3-48B3-9BFE-3E49789DB31B}"/>
            </c:ext>
          </c:extLst>
        </c:ser>
        <c:ser>
          <c:idx val="1"/>
          <c:order val="1"/>
          <c:tx>
            <c:strRef>
              <c:f>'Bury Data'!$F$3</c:f>
              <c:strCache>
                <c:ptCount val="1"/>
                <c:pt idx="0">
                  <c:v>Yr11</c:v>
                </c:pt>
              </c:strCache>
            </c:strRef>
          </c:tx>
          <c:spPr>
            <a:effectLst/>
          </c:spPr>
          <c:invertIfNegative val="0"/>
          <c:dLbls>
            <c:spPr>
              <a:noFill/>
              <a:ln>
                <a:noFill/>
              </a:ln>
              <a:effectLst/>
            </c:spPr>
            <c:txPr>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'Bury Data'!$B$4:$B$12</c:f>
              <c:strCache>
                <c:ptCount val="9"/>
                <c:pt idx="0">
                  <c:v>Full Time Education</c:v>
                </c:pt>
                <c:pt idx="1">
                  <c:v>Full Time Training</c:v>
                </c:pt>
                <c:pt idx="2">
                  <c:v>Apprenticeship</c:v>
                </c:pt>
                <c:pt idx="3">
                  <c:v>Full Time Employed</c:v>
                </c:pt>
                <c:pt idx="4">
                  <c:v>Voluntary &amp; Part Time Activities </c:v>
                </c:pt>
                <c:pt idx="5">
                  <c:v>NEET - Active</c:v>
                </c:pt>
                <c:pt idx="6">
                  <c:v>NEET - Not Active</c:v>
                </c:pt>
                <c:pt idx="7">
                  <c:v>Not Known</c:v>
                </c:pt>
                <c:pt idx="8">
                  <c:v>Moved Out Of Contact</c:v>
                </c:pt>
              </c:strCache>
            </c:strRef>
          </c:cat>
          <c:val>
            <c:numRef>
              <c:f>'Bury Data'!$G$4:$G$12</c:f>
              <c:numCache>
                <c:formatCode>0.0%</c:formatCode>
                <c:ptCount val="9"/>
                <c:pt idx="0">
                  <c:v>0.84299999999999997</c:v>
                </c:pt>
                <c:pt idx="1">
                  <c:v>6.0000000000000001E-3</c:v>
                </c:pt>
                <c:pt idx="2">
                  <c:v>0.05</c:v>
                </c:pt>
                <c:pt idx="3">
                  <c:v>3.5999999999999997E-2</c:v>
                </c:pt>
                <c:pt idx="4">
                  <c:v>1.6E-2</c:v>
                </c:pt>
                <c:pt idx="5">
                  <c:v>4.2999999999999997E-2</c:v>
                </c:pt>
                <c:pt idx="6">
                  <c:v>5.0000000000000001E-3</c:v>
                </c:pt>
                <c:pt idx="7">
                  <c:v>0</c:v>
                </c:pt>
                <c:pt idx="8">
                  <c:v>0</c:v>
                </c:pt>
              </c:numCache>
            </c:numRef>
          </c:val>
          <c:extLst>
            <c:ext xmlns:c16="http://schemas.microsoft.com/office/drawing/2014/chart" uri="{C3380CC4-5D6E-409C-BE32-E72D297353CC}">
              <c16:uniqueId val="{00000001-BCA3-48B3-9BFE-3E49789DB31B}"/>
            </c:ext>
          </c:extLst>
        </c:ser>
        <c:dLbls>
          <c:showLegendKey val="0"/>
          <c:showVal val="1"/>
          <c:showCatName val="0"/>
          <c:showSerName val="0"/>
          <c:showPercent val="0"/>
          <c:showBubbleSize val="0"/>
        </c:dLbls>
        <c:gapWidth val="75"/>
        <c:axId val="394340456"/>
        <c:axId val="552808376"/>
      </c:barChart>
      <c:catAx>
        <c:axId val="394340456"/>
        <c:scaling>
          <c:orientation val="maxMin"/>
        </c:scaling>
        <c:delete val="0"/>
        <c:axPos val="l"/>
        <c:numFmt formatCode="General" sourceLinked="0"/>
        <c:majorTickMark val="none"/>
        <c:minorTickMark val="none"/>
        <c:tickLblPos val="nextTo"/>
        <c:txPr>
          <a:bodyPr/>
          <a:lstStyle/>
          <a:p>
            <a:pPr>
              <a:defRPr b="1"/>
            </a:pPr>
            <a:endParaRPr lang="en-US"/>
          </a:p>
        </c:txPr>
        <c:crossAx val="552808376"/>
        <c:crosses val="autoZero"/>
        <c:auto val="1"/>
        <c:lblAlgn val="ctr"/>
        <c:lblOffset val="100"/>
        <c:noMultiLvlLbl val="0"/>
      </c:catAx>
      <c:valAx>
        <c:axId val="552808376"/>
        <c:scaling>
          <c:orientation val="minMax"/>
        </c:scaling>
        <c:delete val="0"/>
        <c:axPos val="t"/>
        <c:numFmt formatCode="0%" sourceLinked="0"/>
        <c:majorTickMark val="none"/>
        <c:minorTickMark val="none"/>
        <c:tickLblPos val="nextTo"/>
        <c:crossAx val="394340456"/>
        <c:crosses val="autoZero"/>
        <c:crossBetween val="between"/>
        <c:majorUnit val="0.2"/>
      </c:valAx>
    </c:plotArea>
    <c:legend>
      <c:legendPos val="b"/>
      <c:layout>
        <c:manualLayout>
          <c:xMode val="edge"/>
          <c:yMode val="edge"/>
          <c:x val="0.36511552673834458"/>
          <c:y val="0.85785712600447483"/>
          <c:w val="0.44665622982694175"/>
          <c:h val="6.0885197971739455E-2"/>
        </c:manualLayout>
      </c:layout>
      <c:overlay val="0"/>
      <c:txPr>
        <a:bodyPr/>
        <a:lstStyle/>
        <a:p>
          <a:pPr>
            <a:defRPr b="1"/>
          </a:pPr>
          <a:endParaRPr lang="en-US"/>
        </a:p>
      </c:txPr>
    </c:legend>
    <c:plotVisOnly val="1"/>
    <c:dispBlanksAs val="gap"/>
    <c:showDLblsOverMax val="0"/>
  </c:chart>
  <c:spPr>
    <a:ln>
      <a:noFill/>
    </a:ln>
  </c:spPr>
  <c:printSettings>
    <c:headerFooter/>
    <c:pageMargins b="0.75000000000000411" l="0.70000000000000062" r="0.70000000000000062" t="0.750000000000004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15"/>
    </mc:Choice>
    <mc:Fallback>
      <c:style val="15"/>
    </mc:Fallback>
  </mc:AlternateContent>
  <c:chart>
    <c:autoTitleDeleted val="0"/>
    <c:plotArea>
      <c:layout>
        <c:manualLayout>
          <c:layoutTarget val="inner"/>
          <c:xMode val="edge"/>
          <c:yMode val="edge"/>
          <c:x val="0.29736226270685234"/>
          <c:y val="0.10951542532593261"/>
          <c:w val="0.65908349085230322"/>
          <c:h val="0.78957566369777565"/>
        </c:manualLayout>
      </c:layout>
      <c:barChart>
        <c:barDir val="bar"/>
        <c:grouping val="clustered"/>
        <c:varyColors val="0"/>
        <c:ser>
          <c:idx val="0"/>
          <c:order val="0"/>
          <c:tx>
            <c:strRef>
              <c:f>'Bury Data'!$C$18</c:f>
              <c:strCache>
                <c:ptCount val="1"/>
                <c:pt idx="0">
                  <c:v>Yr12 Pupil Premium</c:v>
                </c:pt>
              </c:strCache>
            </c:strRef>
          </c:tx>
          <c:spPr>
            <a:effectLst/>
          </c:spPr>
          <c:invertIfNegative val="0"/>
          <c:dLbls>
            <c:spPr>
              <a:noFill/>
              <a:ln>
                <a:noFill/>
              </a:ln>
              <a:effectLst/>
            </c:spPr>
            <c:txPr>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'Bury Data'!$B$19:$B$27</c:f>
              <c:strCache>
                <c:ptCount val="9"/>
                <c:pt idx="0">
                  <c:v>Full Time Education</c:v>
                </c:pt>
                <c:pt idx="1">
                  <c:v>Full Time Training</c:v>
                </c:pt>
                <c:pt idx="2">
                  <c:v>Apprenticeship</c:v>
                </c:pt>
                <c:pt idx="3">
                  <c:v>Full Time Employed</c:v>
                </c:pt>
                <c:pt idx="4">
                  <c:v>Voluntary &amp; Part Time Activities </c:v>
                </c:pt>
                <c:pt idx="5">
                  <c:v>NEET - Active</c:v>
                </c:pt>
                <c:pt idx="6">
                  <c:v>NEET - Not Active</c:v>
                </c:pt>
                <c:pt idx="7">
                  <c:v>Not Known</c:v>
                </c:pt>
                <c:pt idx="8">
                  <c:v>Moved Out Of Contact</c:v>
                </c:pt>
              </c:strCache>
            </c:strRef>
          </c:cat>
          <c:val>
            <c:numRef>
              <c:f>'Bury Data'!$E$19:$E$27</c:f>
              <c:numCache>
                <c:formatCode>0.0%</c:formatCode>
                <c:ptCount val="9"/>
                <c:pt idx="0">
                  <c:v>0.70599999999999996</c:v>
                </c:pt>
                <c:pt idx="1">
                  <c:v>3.1E-2</c:v>
                </c:pt>
                <c:pt idx="2">
                  <c:v>3.1E-2</c:v>
                </c:pt>
                <c:pt idx="3">
                  <c:v>7.1999999999999995E-2</c:v>
                </c:pt>
                <c:pt idx="4">
                  <c:v>2.7E-2</c:v>
                </c:pt>
                <c:pt idx="5">
                  <c:v>0.105</c:v>
                </c:pt>
                <c:pt idx="6">
                  <c:v>2.5000000000000001E-2</c:v>
                </c:pt>
                <c:pt idx="7">
                  <c:v>0</c:v>
                </c:pt>
                <c:pt idx="8">
                  <c:v>2E-3</c:v>
                </c:pt>
              </c:numCache>
            </c:numRef>
          </c:val>
          <c:extLst>
            <c:ext xmlns:c16="http://schemas.microsoft.com/office/drawing/2014/chart" uri="{C3380CC4-5D6E-409C-BE32-E72D297353CC}">
              <c16:uniqueId val="{00000000-FAEC-4104-A443-09ECB53353C7}"/>
            </c:ext>
          </c:extLst>
        </c:ser>
        <c:ser>
          <c:idx val="1"/>
          <c:order val="1"/>
          <c:tx>
            <c:strRef>
              <c:f>'Bury Data'!$F$18</c:f>
              <c:strCache>
                <c:ptCount val="1"/>
                <c:pt idx="0">
                  <c:v>Yr11 Pupil Premium</c:v>
                </c:pt>
              </c:strCache>
            </c:strRef>
          </c:tx>
          <c:spPr>
            <a:effectLst/>
          </c:spPr>
          <c:invertIfNegative val="0"/>
          <c:dLbls>
            <c:spPr>
              <a:noFill/>
              <a:ln>
                <a:noFill/>
              </a:ln>
              <a:effectLst/>
            </c:spPr>
            <c:txPr>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'Bury Data'!$B$19:$B$27</c:f>
              <c:strCache>
                <c:ptCount val="9"/>
                <c:pt idx="0">
                  <c:v>Full Time Education</c:v>
                </c:pt>
                <c:pt idx="1">
                  <c:v>Full Time Training</c:v>
                </c:pt>
                <c:pt idx="2">
                  <c:v>Apprenticeship</c:v>
                </c:pt>
                <c:pt idx="3">
                  <c:v>Full Time Employed</c:v>
                </c:pt>
                <c:pt idx="4">
                  <c:v>Voluntary &amp; Part Time Activities </c:v>
                </c:pt>
                <c:pt idx="5">
                  <c:v>NEET - Active</c:v>
                </c:pt>
                <c:pt idx="6">
                  <c:v>NEET - Not Active</c:v>
                </c:pt>
                <c:pt idx="7">
                  <c:v>Not Known</c:v>
                </c:pt>
                <c:pt idx="8">
                  <c:v>Moved Out Of Contact</c:v>
                </c:pt>
              </c:strCache>
            </c:strRef>
          </c:cat>
          <c:val>
            <c:numRef>
              <c:f>'Bury Data'!$G$19:$G$27</c:f>
              <c:numCache>
                <c:formatCode>0.0%</c:formatCode>
                <c:ptCount val="9"/>
                <c:pt idx="0">
                  <c:v>0.77800000000000002</c:v>
                </c:pt>
                <c:pt idx="1">
                  <c:v>8.9999999999999993E-3</c:v>
                </c:pt>
                <c:pt idx="2">
                  <c:v>4.2000000000000003E-2</c:v>
                </c:pt>
                <c:pt idx="3">
                  <c:v>4.2000000000000003E-2</c:v>
                </c:pt>
                <c:pt idx="4">
                  <c:v>0.03</c:v>
                </c:pt>
                <c:pt idx="5">
                  <c:v>8.6999999999999994E-2</c:v>
                </c:pt>
                <c:pt idx="6">
                  <c:v>1.2E-2</c:v>
                </c:pt>
                <c:pt idx="7">
                  <c:v>0</c:v>
                </c:pt>
                <c:pt idx="8">
                  <c:v>0</c:v>
                </c:pt>
              </c:numCache>
            </c:numRef>
          </c:val>
          <c:extLst>
            <c:ext xmlns:c16="http://schemas.microsoft.com/office/drawing/2014/chart" uri="{C3380CC4-5D6E-409C-BE32-E72D297353CC}">
              <c16:uniqueId val="{00000001-FAEC-4104-A443-09ECB53353C7}"/>
            </c:ext>
          </c:extLst>
        </c:ser>
        <c:dLbls>
          <c:showLegendKey val="0"/>
          <c:showVal val="1"/>
          <c:showCatName val="0"/>
          <c:showSerName val="0"/>
          <c:showPercent val="0"/>
          <c:showBubbleSize val="0"/>
        </c:dLbls>
        <c:gapWidth val="75"/>
        <c:axId val="552810336"/>
        <c:axId val="552810728"/>
      </c:barChart>
      <c:catAx>
        <c:axId val="552810336"/>
        <c:scaling>
          <c:orientation val="maxMin"/>
        </c:scaling>
        <c:delete val="0"/>
        <c:axPos val="l"/>
        <c:numFmt formatCode="General" sourceLinked="0"/>
        <c:majorTickMark val="none"/>
        <c:minorTickMark val="none"/>
        <c:tickLblPos val="nextTo"/>
        <c:txPr>
          <a:bodyPr/>
          <a:lstStyle/>
          <a:p>
            <a:pPr>
              <a:defRPr b="1"/>
            </a:pPr>
            <a:endParaRPr lang="en-US"/>
          </a:p>
        </c:txPr>
        <c:crossAx val="552810728"/>
        <c:crosses val="autoZero"/>
        <c:auto val="1"/>
        <c:lblAlgn val="ctr"/>
        <c:lblOffset val="100"/>
        <c:noMultiLvlLbl val="0"/>
      </c:catAx>
      <c:valAx>
        <c:axId val="552810728"/>
        <c:scaling>
          <c:orientation val="minMax"/>
        </c:scaling>
        <c:delete val="0"/>
        <c:axPos val="t"/>
        <c:numFmt formatCode="0%" sourceLinked="0"/>
        <c:majorTickMark val="none"/>
        <c:minorTickMark val="none"/>
        <c:tickLblPos val="nextTo"/>
        <c:crossAx val="552810336"/>
        <c:crosses val="autoZero"/>
        <c:crossBetween val="between"/>
        <c:majorUnit val="0.2"/>
      </c:valAx>
    </c:plotArea>
    <c:legend>
      <c:legendPos val="b"/>
      <c:layout>
        <c:manualLayout>
          <c:xMode val="edge"/>
          <c:yMode val="edge"/>
          <c:x val="0.34154364725027919"/>
          <c:y val="0.89471950432425451"/>
          <c:w val="0.44651490728607379"/>
          <c:h val="7.9050987479024143E-2"/>
        </c:manualLayout>
      </c:layout>
      <c:overlay val="0"/>
      <c:txPr>
        <a:bodyPr/>
        <a:lstStyle/>
        <a:p>
          <a:pPr>
            <a:defRPr b="1"/>
          </a:pPr>
          <a:endParaRPr lang="en-US"/>
        </a:p>
      </c:txPr>
    </c:legend>
    <c:plotVisOnly val="1"/>
    <c:dispBlanksAs val="gap"/>
    <c:showDLblsOverMax val="0"/>
  </c:chart>
  <c:spPr>
    <a:noFill/>
    <a:ln>
      <a:noFill/>
    </a:ln>
  </c:spPr>
  <c:printSettings>
    <c:headerFooter/>
    <c:pageMargins b="0.75000000000000433" l="0.70000000000000062" r="0.70000000000000062" t="0.7500000000000043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14"/>
    </mc:Choice>
    <mc:Fallback>
      <c:style val="14"/>
    </mc:Fallback>
  </mc:AlternateContent>
  <c:chart>
    <c:title>
      <c:tx>
        <c:rich>
          <a:bodyPr/>
          <a:lstStyle/>
          <a:p>
            <a:pPr>
              <a:defRPr/>
            </a:pPr>
            <a:r>
              <a:rPr lang="en-US"/>
              <a:t>NEET by Gender</a:t>
            </a:r>
          </a:p>
        </c:rich>
      </c:tx>
      <c:overlay val="0"/>
    </c:title>
    <c:autoTitleDeleted val="0"/>
    <c:plotArea>
      <c:layout/>
      <c:pieChart>
        <c:varyColors val="1"/>
        <c:ser>
          <c:idx val="1"/>
          <c:order val="0"/>
          <c:dLbls>
            <c:dLbl>
              <c:idx val="0"/>
              <c:layout>
                <c:manualLayout>
                  <c:x val="-0.27556363146914326"/>
                  <c:y val="-4.2594761124944855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694-4AE0-9E2B-347DDD175978}"/>
                </c:ext>
              </c:extLst>
            </c:dLbl>
            <c:dLbl>
              <c:idx val="1"/>
              <c:layout>
                <c:manualLayout>
                  <c:x val="0.26759808870045093"/>
                  <c:y val="2.668999708369780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694-4AE0-9E2B-347DDD175978}"/>
                </c:ext>
              </c:extLst>
            </c:dLbl>
            <c:spPr>
              <a:noFill/>
              <a:ln>
                <a:noFill/>
              </a:ln>
              <a:effectLst/>
            </c:spPr>
            <c:txPr>
              <a:bodyPr/>
              <a:lstStyle/>
              <a:p>
                <a:pPr>
                  <a:defRPr b="1">
                    <a:solidFill>
                      <a:schemeClr val="bg1"/>
                    </a:solidFill>
                  </a:defRPr>
                </a:pPr>
                <a:endParaRPr lang="en-US"/>
              </a:p>
            </c:txPr>
            <c:showLegendKey val="0"/>
            <c:showVal val="0"/>
            <c:showCatName val="0"/>
            <c:showSerName val="0"/>
            <c:showPercent val="1"/>
            <c:showBubbleSize val="0"/>
            <c:showLeaderLines val="0"/>
            <c:extLst>
              <c:ext xmlns:c15="http://schemas.microsoft.com/office/drawing/2012/chart" uri="{CE6537A1-D6FC-4f65-9D91-7224C49458BB}"/>
            </c:extLst>
          </c:dLbls>
          <c:cat>
            <c:strRef>
              <c:f>Calcs!$B$3:$C$3</c:f>
              <c:strCache>
                <c:ptCount val="2"/>
                <c:pt idx="0">
                  <c:v>Male </c:v>
                </c:pt>
                <c:pt idx="1">
                  <c:v>Female</c:v>
                </c:pt>
              </c:strCache>
            </c:strRef>
          </c:cat>
          <c:val>
            <c:numRef>
              <c:f>Calcs!$B$4:$C$4</c:f>
              <c:numCache>
                <c:formatCode>General</c:formatCode>
                <c:ptCount val="2"/>
                <c:pt idx="0">
                  <c:v>66</c:v>
                </c:pt>
                <c:pt idx="1">
                  <c:v>64</c:v>
                </c:pt>
              </c:numCache>
            </c:numRef>
          </c:val>
          <c:extLst>
            <c:ext xmlns:c16="http://schemas.microsoft.com/office/drawing/2014/chart" uri="{C3380CC4-5D6E-409C-BE32-E72D297353CC}">
              <c16:uniqueId val="{00000002-1694-4AE0-9E2B-347DDD175978}"/>
            </c:ext>
          </c:extLst>
        </c:ser>
        <c:ser>
          <c:idx val="0"/>
          <c:order val="1"/>
          <c:dLbls>
            <c:dLbl>
              <c:idx val="0"/>
              <c:layout>
                <c:manualLayout>
                  <c:x val="-0.19605850153686541"/>
                  <c:y val="-4.6393431590282079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694-4AE0-9E2B-347DDD175978}"/>
                </c:ext>
              </c:extLst>
            </c:dLbl>
            <c:dLbl>
              <c:idx val="1"/>
              <c:layout>
                <c:manualLayout>
                  <c:x val="0.20490558149257923"/>
                  <c:y val="3.8086008479709353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1694-4AE0-9E2B-347DDD175978}"/>
                </c:ext>
              </c:extLst>
            </c:dLbl>
            <c:spPr>
              <a:noFill/>
              <a:ln>
                <a:noFill/>
              </a:ln>
              <a:effectLst/>
            </c:spPr>
            <c:txPr>
              <a:bodyPr/>
              <a:lstStyle/>
              <a:p>
                <a:pPr>
                  <a:defRPr b="1"/>
                </a:pPr>
                <a:endParaRPr lang="en-US"/>
              </a:p>
            </c:txPr>
            <c:showLegendKey val="0"/>
            <c:showVal val="0"/>
            <c:showCatName val="0"/>
            <c:showSerName val="0"/>
            <c:showPercent val="1"/>
            <c:showBubbleSize val="0"/>
            <c:showLeaderLines val="0"/>
            <c:extLst>
              <c:ext xmlns:c15="http://schemas.microsoft.com/office/drawing/2012/chart" uri="{CE6537A1-D6FC-4f65-9D91-7224C49458BB}"/>
            </c:extLst>
          </c:dLbls>
          <c:cat>
            <c:strRef>
              <c:f>Calcs!$B$3:$C$3</c:f>
              <c:strCache>
                <c:ptCount val="2"/>
                <c:pt idx="0">
                  <c:v>Male </c:v>
                </c:pt>
                <c:pt idx="1">
                  <c:v>Female</c:v>
                </c:pt>
              </c:strCache>
            </c:strRef>
          </c:cat>
          <c:val>
            <c:numRef>
              <c:f>Calcs!$B$4:$C$4</c:f>
              <c:numCache>
                <c:formatCode>General</c:formatCode>
                <c:ptCount val="2"/>
                <c:pt idx="0">
                  <c:v>66</c:v>
                </c:pt>
                <c:pt idx="1">
                  <c:v>64</c:v>
                </c:pt>
              </c:numCache>
            </c:numRef>
          </c:val>
          <c:extLst>
            <c:ext xmlns:c16="http://schemas.microsoft.com/office/drawing/2014/chart" uri="{C3380CC4-5D6E-409C-BE32-E72D297353CC}">
              <c16:uniqueId val="{00000005-1694-4AE0-9E2B-347DDD175978}"/>
            </c:ext>
          </c:extLst>
        </c:ser>
        <c:dLbls>
          <c:showLegendKey val="0"/>
          <c:showVal val="0"/>
          <c:showCatName val="0"/>
          <c:showSerName val="0"/>
          <c:showPercent val="0"/>
          <c:showBubbleSize val="0"/>
          <c:showLeaderLines val="0"/>
        </c:dLbls>
        <c:firstSliceAng val="0"/>
      </c:pieChart>
    </c:plotArea>
    <c:legend>
      <c:legendPos val="b"/>
      <c:overlay val="0"/>
    </c:legend>
    <c:plotVisOnly val="1"/>
    <c:dispBlanksAs val="zero"/>
    <c:showDLblsOverMax val="0"/>
  </c:chart>
  <c:spPr>
    <a:ln>
      <a:noFill/>
    </a:ln>
  </c:spPr>
  <c:printSettings>
    <c:headerFooter/>
    <c:pageMargins b="0.75000000000001299" l="0.70000000000000062" r="0.70000000000000062" t="0.75000000000001299"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18</xdr:col>
      <xdr:colOff>371475</xdr:colOff>
      <xdr:row>22</xdr:row>
      <xdr:rowOff>85725</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0" y="0"/>
          <a:ext cx="11344275" cy="4276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Survey Date:</a:t>
          </a:r>
        </a:p>
        <a:p>
          <a:r>
            <a:rPr lang="en-GB" sz="1100" b="0"/>
            <a:t>1st Nov 2018</a:t>
          </a:r>
        </a:p>
        <a:p>
          <a:endParaRPr lang="en-GB" sz="1100" b="1"/>
        </a:p>
        <a:p>
          <a:r>
            <a:rPr lang="en-GB" sz="1100" b="1"/>
            <a:t>Full Time Education:</a:t>
          </a:r>
        </a:p>
        <a:p>
          <a:r>
            <a:rPr lang="en-GB" sz="1100"/>
            <a:t>Includes</a:t>
          </a:r>
          <a:r>
            <a:rPr lang="en-GB" sz="1100" baseline="0"/>
            <a:t> FE college, school sixth form &amp; sixth form college</a:t>
          </a:r>
        </a:p>
        <a:p>
          <a:endParaRPr lang="en-GB" sz="1100" baseline="0"/>
        </a:p>
        <a:p>
          <a:r>
            <a:rPr lang="en-GB" sz="1100" b="1">
              <a:solidFill>
                <a:schemeClr val="dk1"/>
              </a:solidFill>
              <a:effectLst/>
              <a:latin typeface="+mn-lt"/>
              <a:ea typeface="+mn-ea"/>
              <a:cs typeface="+mn-cs"/>
            </a:rPr>
            <a:t>Full Time Training:</a:t>
          </a:r>
          <a:endParaRPr lang="en-GB">
            <a:effectLst/>
          </a:endParaRPr>
        </a:p>
        <a:p>
          <a:r>
            <a:rPr lang="en-GB" sz="1100">
              <a:solidFill>
                <a:schemeClr val="dk1"/>
              </a:solidFill>
              <a:effectLst/>
              <a:latin typeface="+mn-lt"/>
              <a:ea typeface="+mn-ea"/>
              <a:cs typeface="+mn-cs"/>
            </a:rPr>
            <a:t>Includes study programme, traineeship and other government funded training</a:t>
          </a:r>
        </a:p>
        <a:p>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Full Time Employment:</a:t>
          </a:r>
          <a:endParaRPr lang="en-GB">
            <a:effectLst/>
          </a:endParaRPr>
        </a:p>
        <a:p>
          <a:r>
            <a:rPr lang="en-GB" sz="1100">
              <a:solidFill>
                <a:schemeClr val="dk1"/>
              </a:solidFill>
              <a:effectLst/>
              <a:latin typeface="+mn-lt"/>
              <a:ea typeface="+mn-ea"/>
              <a:cs typeface="+mn-cs"/>
            </a:rPr>
            <a:t>Includes full-time employment with training, full-time employed without training, self employment</a:t>
          </a:r>
          <a:r>
            <a:rPr lang="en-GB" sz="1100" baseline="0">
              <a:solidFill>
                <a:schemeClr val="dk1"/>
              </a:solidFill>
              <a:effectLst/>
              <a:latin typeface="+mn-lt"/>
              <a:ea typeface="+mn-ea"/>
              <a:cs typeface="+mn-cs"/>
            </a:rPr>
            <a:t> &amp; temporary employment</a:t>
          </a:r>
        </a:p>
        <a:p>
          <a:endParaRPr lang="en-GB" sz="1100" baseline="0">
            <a:solidFill>
              <a:schemeClr val="dk1"/>
            </a:solidFill>
            <a:effectLst/>
            <a:latin typeface="+mn-lt"/>
            <a:ea typeface="+mn-ea"/>
            <a:cs typeface="+mn-cs"/>
          </a:endParaRPr>
        </a:p>
        <a:p>
          <a:r>
            <a:rPr lang="en-GB" sz="1100" b="1">
              <a:solidFill>
                <a:schemeClr val="dk1"/>
              </a:solidFill>
              <a:effectLst/>
              <a:latin typeface="+mn-lt"/>
              <a:ea typeface="+mn-ea"/>
              <a:cs typeface="+mn-cs"/>
            </a:rPr>
            <a:t>Voluntary &amp; Part Time Activities:</a:t>
          </a:r>
          <a:endParaRPr lang="en-GB">
            <a:effectLst/>
          </a:endParaRPr>
        </a:p>
        <a:p>
          <a:r>
            <a:rPr lang="en-GB" sz="1100">
              <a:solidFill>
                <a:schemeClr val="dk1"/>
              </a:solidFill>
              <a:effectLst/>
              <a:latin typeface="+mn-lt"/>
              <a:ea typeface="+mn-ea"/>
              <a:cs typeface="+mn-cs"/>
            </a:rPr>
            <a:t>Includes part-time</a:t>
          </a:r>
          <a:r>
            <a:rPr lang="en-GB" sz="1100" baseline="0">
              <a:solidFill>
                <a:schemeClr val="dk1"/>
              </a:solidFill>
              <a:effectLst/>
              <a:latin typeface="+mn-lt"/>
              <a:ea typeface="+mn-ea"/>
              <a:cs typeface="+mn-cs"/>
            </a:rPr>
            <a:t> e</a:t>
          </a:r>
          <a:r>
            <a:rPr lang="en-GB" sz="1100">
              <a:solidFill>
                <a:schemeClr val="dk1"/>
              </a:solidFill>
              <a:effectLst/>
              <a:latin typeface="+mn-lt"/>
              <a:ea typeface="+mn-ea"/>
              <a:cs typeface="+mn-cs"/>
            </a:rPr>
            <a:t>mployment,</a:t>
          </a:r>
          <a:r>
            <a:rPr lang="en-GB" sz="1100" baseline="0">
              <a:solidFill>
                <a:schemeClr val="dk1"/>
              </a:solidFill>
              <a:effectLst/>
              <a:latin typeface="+mn-lt"/>
              <a:ea typeface="+mn-ea"/>
              <a:cs typeface="+mn-cs"/>
            </a:rPr>
            <a:t> part-time education, work not for reward and re-engagement provision</a:t>
          </a:r>
        </a:p>
        <a:p>
          <a:endParaRPr lang="en-GB" sz="1100" baseline="0">
            <a:solidFill>
              <a:schemeClr val="dk1"/>
            </a:solidFill>
            <a:effectLst/>
            <a:latin typeface="+mn-lt"/>
            <a:ea typeface="+mn-ea"/>
            <a:cs typeface="+mn-cs"/>
          </a:endParaRPr>
        </a:p>
        <a:p>
          <a:pPr eaLnBrk="1" fontAlgn="auto" latinLnBrk="0" hangingPunct="1"/>
          <a:r>
            <a:rPr lang="en-GB" sz="1100" b="1">
              <a:solidFill>
                <a:schemeClr val="dk1"/>
              </a:solidFill>
              <a:effectLst/>
              <a:latin typeface="+mn-lt"/>
              <a:ea typeface="+mn-ea"/>
              <a:cs typeface="+mn-cs"/>
            </a:rPr>
            <a:t>NEET - Active:</a:t>
          </a:r>
          <a:endParaRPr lang="en-GB">
            <a:effectLst/>
          </a:endParaRPr>
        </a:p>
        <a:p>
          <a:r>
            <a:rPr lang="en-GB" sz="1100">
              <a:solidFill>
                <a:schemeClr val="dk1"/>
              </a:solidFill>
              <a:effectLst/>
              <a:latin typeface="+mn-lt"/>
              <a:ea typeface="+mn-ea"/>
              <a:cs typeface="+mn-cs"/>
            </a:rPr>
            <a:t>Includes those who</a:t>
          </a:r>
          <a:r>
            <a:rPr lang="en-GB" sz="1100" baseline="0">
              <a:solidFill>
                <a:schemeClr val="dk1"/>
              </a:solidFill>
              <a:effectLst/>
              <a:latin typeface="+mn-lt"/>
              <a:ea typeface="+mn-ea"/>
              <a:cs typeface="+mn-cs"/>
            </a:rPr>
            <a:t> are unemployed and active in the labour market</a:t>
          </a:r>
          <a:endParaRPr lang="en-GB">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NEET - Not Active:</a:t>
          </a:r>
          <a:endParaRPr lang="en-GB">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GB">
              <a:effectLst/>
            </a:rPr>
            <a:t>Includes </a:t>
          </a:r>
          <a:r>
            <a:rPr lang="en-GB" sz="1100">
              <a:solidFill>
                <a:schemeClr val="dk1"/>
              </a:solidFill>
              <a:effectLst/>
              <a:latin typeface="+mn-lt"/>
              <a:ea typeface="+mn-ea"/>
              <a:cs typeface="+mn-cs"/>
            </a:rPr>
            <a:t>those who</a:t>
          </a:r>
          <a:r>
            <a:rPr lang="en-GB" sz="1100" baseline="0">
              <a:solidFill>
                <a:schemeClr val="dk1"/>
              </a:solidFill>
              <a:effectLst/>
              <a:latin typeface="+mn-lt"/>
              <a:ea typeface="+mn-ea"/>
              <a:cs typeface="+mn-cs"/>
            </a:rPr>
            <a:t> are unemployed and not active in the labour market such as </a:t>
          </a:r>
          <a:r>
            <a:rPr lang="en-GB">
              <a:effectLst/>
            </a:rPr>
            <a:t>illness, 29+wk pregnant, teen parent</a:t>
          </a:r>
          <a:r>
            <a:rPr lang="en-GB" baseline="0">
              <a:effectLst/>
            </a:rPr>
            <a:t> and</a:t>
          </a:r>
          <a:r>
            <a:rPr lang="en-GB">
              <a:effectLst/>
            </a:rPr>
            <a:t> young carer</a:t>
          </a:r>
        </a:p>
        <a:p>
          <a:endParaRPr lang="en-GB">
            <a:effectLst/>
          </a:endParaRPr>
        </a:p>
        <a:p>
          <a:r>
            <a:rPr lang="en-GB" sz="1100" b="1">
              <a:solidFill>
                <a:schemeClr val="dk1"/>
              </a:solidFill>
              <a:effectLst/>
              <a:latin typeface="+mn-lt"/>
              <a:ea typeface="+mn-ea"/>
              <a:cs typeface="+mn-cs"/>
            </a:rPr>
            <a:t>NEET Figure:</a:t>
          </a:r>
          <a:endParaRPr lang="en-GB">
            <a:effectLst/>
          </a:endParaRPr>
        </a:p>
        <a:p>
          <a:r>
            <a:rPr lang="en-GB" sz="1100">
              <a:solidFill>
                <a:schemeClr val="dk1"/>
              </a:solidFill>
              <a:effectLst/>
              <a:latin typeface="+mn-lt"/>
              <a:ea typeface="+mn-ea"/>
              <a:cs typeface="+mn-cs"/>
            </a:rPr>
            <a:t>Neet</a:t>
          </a:r>
          <a:r>
            <a:rPr lang="en-GB" sz="1100" baseline="0">
              <a:solidFill>
                <a:schemeClr val="dk1"/>
              </a:solidFill>
              <a:effectLst/>
              <a:latin typeface="+mn-lt"/>
              <a:ea typeface="+mn-ea"/>
              <a:cs typeface="+mn-cs"/>
            </a:rPr>
            <a:t> figure include NEET - Active, NEET - Not Active and work not for reward</a:t>
          </a:r>
          <a:endParaRPr lang="en-GB">
            <a:effectLst/>
          </a:endParaRPr>
        </a:p>
        <a:p>
          <a:endParaRPr lang="en-GB">
            <a:effectLst/>
          </a:endParaRPr>
        </a:p>
        <a:p>
          <a:endParaRPr lang="en-GB" sz="1100"/>
        </a:p>
      </xdr:txBody>
    </xdr:sp>
    <xdr:clientData/>
  </xdr:twoCellAnchor>
  <xdr:twoCellAnchor editAs="oneCell">
    <xdr:from>
      <xdr:col>16</xdr:col>
      <xdr:colOff>266700</xdr:colOff>
      <xdr:row>18</xdr:row>
      <xdr:rowOff>158946</xdr:rowOff>
    </xdr:from>
    <xdr:to>
      <xdr:col>18</xdr:col>
      <xdr:colOff>358140</xdr:colOff>
      <xdr:row>21</xdr:row>
      <xdr:rowOff>129541</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20300" y="3587946"/>
          <a:ext cx="1304925" cy="536380"/>
        </a:xfrm>
        <a:prstGeom prst="rect">
          <a:avLst/>
        </a:prstGeom>
      </xdr:spPr>
    </xdr:pic>
    <xdr:clientData/>
  </xdr:twoCellAnchor>
  <xdr:twoCellAnchor>
    <xdr:from>
      <xdr:col>0</xdr:col>
      <xdr:colOff>0</xdr:colOff>
      <xdr:row>0</xdr:row>
      <xdr:rowOff>0</xdr:rowOff>
    </xdr:from>
    <xdr:to>
      <xdr:col>18</xdr:col>
      <xdr:colOff>367665</xdr:colOff>
      <xdr:row>23</xdr:row>
      <xdr:rowOff>85725</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0" y="0"/>
          <a:ext cx="11340465" cy="424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Survey Date:</a:t>
          </a:r>
        </a:p>
        <a:p>
          <a:r>
            <a:rPr lang="en-GB" sz="1100" b="0"/>
            <a:t>1st Nov 2025 - </a:t>
          </a:r>
          <a:r>
            <a:rPr lang="en-GB" sz="1100">
              <a:solidFill>
                <a:schemeClr val="dk1"/>
              </a:solidFill>
              <a:effectLst/>
              <a:latin typeface="+mn-lt"/>
              <a:ea typeface="+mn-ea"/>
              <a:cs typeface="+mn-cs"/>
            </a:rPr>
            <a:t>Only young individuals residing within the borough are tracked. Those who attended your establishment but live outside the local authority's area are not included in this survey, as the local authority is not required to track these individuals.</a:t>
          </a:r>
        </a:p>
        <a:p>
          <a:endParaRPr lang="en-GB" sz="1100" b="1"/>
        </a:p>
        <a:p>
          <a:r>
            <a:rPr lang="en-GB" sz="1100" b="1"/>
            <a:t>Full Time Education:</a:t>
          </a:r>
        </a:p>
        <a:p>
          <a:r>
            <a:rPr lang="en-GB" sz="1100"/>
            <a:t>Includes</a:t>
          </a:r>
          <a:r>
            <a:rPr lang="en-GB" sz="1100" baseline="0"/>
            <a:t> FE college, school sixth form &amp; sixth form college</a:t>
          </a:r>
        </a:p>
        <a:p>
          <a:endParaRPr lang="en-GB" sz="1100" baseline="0"/>
        </a:p>
        <a:p>
          <a:r>
            <a:rPr lang="en-GB" sz="1100" b="1">
              <a:solidFill>
                <a:schemeClr val="dk1"/>
              </a:solidFill>
              <a:effectLst/>
              <a:latin typeface="+mn-lt"/>
              <a:ea typeface="+mn-ea"/>
              <a:cs typeface="+mn-cs"/>
            </a:rPr>
            <a:t>Full Time Training:</a:t>
          </a:r>
          <a:endParaRPr lang="en-GB">
            <a:effectLst/>
          </a:endParaRPr>
        </a:p>
        <a:p>
          <a:r>
            <a:rPr lang="en-GB" sz="1100">
              <a:solidFill>
                <a:schemeClr val="dk1"/>
              </a:solidFill>
              <a:effectLst/>
              <a:latin typeface="+mn-lt"/>
              <a:ea typeface="+mn-ea"/>
              <a:cs typeface="+mn-cs"/>
            </a:rPr>
            <a:t>Includes study programme, traineeship and other government funded training</a:t>
          </a:r>
        </a:p>
        <a:p>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Full Time Employment:</a:t>
          </a:r>
          <a:endParaRPr lang="en-GB">
            <a:effectLst/>
          </a:endParaRPr>
        </a:p>
        <a:p>
          <a:r>
            <a:rPr lang="en-GB" sz="1100">
              <a:solidFill>
                <a:schemeClr val="dk1"/>
              </a:solidFill>
              <a:effectLst/>
              <a:latin typeface="+mn-lt"/>
              <a:ea typeface="+mn-ea"/>
              <a:cs typeface="+mn-cs"/>
            </a:rPr>
            <a:t>Includes full-time employment with training, full-time employed without training, self employment</a:t>
          </a:r>
          <a:r>
            <a:rPr lang="en-GB" sz="1100" baseline="0">
              <a:solidFill>
                <a:schemeClr val="dk1"/>
              </a:solidFill>
              <a:effectLst/>
              <a:latin typeface="+mn-lt"/>
              <a:ea typeface="+mn-ea"/>
              <a:cs typeface="+mn-cs"/>
            </a:rPr>
            <a:t> &amp; temporary employment</a:t>
          </a:r>
        </a:p>
        <a:p>
          <a:endParaRPr lang="en-GB" sz="1100" baseline="0">
            <a:solidFill>
              <a:schemeClr val="dk1"/>
            </a:solidFill>
            <a:effectLst/>
            <a:latin typeface="+mn-lt"/>
            <a:ea typeface="+mn-ea"/>
            <a:cs typeface="+mn-cs"/>
          </a:endParaRPr>
        </a:p>
        <a:p>
          <a:r>
            <a:rPr lang="en-GB" sz="1100" b="1">
              <a:solidFill>
                <a:schemeClr val="dk1"/>
              </a:solidFill>
              <a:effectLst/>
              <a:latin typeface="+mn-lt"/>
              <a:ea typeface="+mn-ea"/>
              <a:cs typeface="+mn-cs"/>
            </a:rPr>
            <a:t>Voluntary &amp; Part Time Activities:</a:t>
          </a:r>
          <a:endParaRPr lang="en-GB">
            <a:effectLst/>
          </a:endParaRPr>
        </a:p>
        <a:p>
          <a:r>
            <a:rPr lang="en-GB" sz="1100">
              <a:solidFill>
                <a:schemeClr val="dk1"/>
              </a:solidFill>
              <a:effectLst/>
              <a:latin typeface="+mn-lt"/>
              <a:ea typeface="+mn-ea"/>
              <a:cs typeface="+mn-cs"/>
            </a:rPr>
            <a:t>Includes part-time</a:t>
          </a:r>
          <a:r>
            <a:rPr lang="en-GB" sz="1100" baseline="0">
              <a:solidFill>
                <a:schemeClr val="dk1"/>
              </a:solidFill>
              <a:effectLst/>
              <a:latin typeface="+mn-lt"/>
              <a:ea typeface="+mn-ea"/>
              <a:cs typeface="+mn-cs"/>
            </a:rPr>
            <a:t> e</a:t>
          </a:r>
          <a:r>
            <a:rPr lang="en-GB" sz="1100">
              <a:solidFill>
                <a:schemeClr val="dk1"/>
              </a:solidFill>
              <a:effectLst/>
              <a:latin typeface="+mn-lt"/>
              <a:ea typeface="+mn-ea"/>
              <a:cs typeface="+mn-cs"/>
            </a:rPr>
            <a:t>mployment,</a:t>
          </a:r>
          <a:r>
            <a:rPr lang="en-GB" sz="1100" baseline="0">
              <a:solidFill>
                <a:schemeClr val="dk1"/>
              </a:solidFill>
              <a:effectLst/>
              <a:latin typeface="+mn-lt"/>
              <a:ea typeface="+mn-ea"/>
              <a:cs typeface="+mn-cs"/>
            </a:rPr>
            <a:t> part-time education, work not for reward and re-engagement provision</a:t>
          </a:r>
        </a:p>
        <a:p>
          <a:endParaRPr lang="en-GB" sz="1100" baseline="0">
            <a:solidFill>
              <a:schemeClr val="dk1"/>
            </a:solidFill>
            <a:effectLst/>
            <a:latin typeface="+mn-lt"/>
            <a:ea typeface="+mn-ea"/>
            <a:cs typeface="+mn-cs"/>
          </a:endParaRPr>
        </a:p>
        <a:p>
          <a:pPr eaLnBrk="1" fontAlgn="auto" latinLnBrk="0" hangingPunct="1"/>
          <a:r>
            <a:rPr lang="en-GB" sz="1100" b="1">
              <a:solidFill>
                <a:schemeClr val="dk1"/>
              </a:solidFill>
              <a:effectLst/>
              <a:latin typeface="+mn-lt"/>
              <a:ea typeface="+mn-ea"/>
              <a:cs typeface="+mn-cs"/>
            </a:rPr>
            <a:t>NEET - Active:</a:t>
          </a:r>
          <a:endParaRPr lang="en-GB">
            <a:effectLst/>
          </a:endParaRPr>
        </a:p>
        <a:p>
          <a:r>
            <a:rPr lang="en-GB" sz="1100">
              <a:solidFill>
                <a:schemeClr val="dk1"/>
              </a:solidFill>
              <a:effectLst/>
              <a:latin typeface="+mn-lt"/>
              <a:ea typeface="+mn-ea"/>
              <a:cs typeface="+mn-cs"/>
            </a:rPr>
            <a:t>Includes those who</a:t>
          </a:r>
          <a:r>
            <a:rPr lang="en-GB" sz="1100" baseline="0">
              <a:solidFill>
                <a:schemeClr val="dk1"/>
              </a:solidFill>
              <a:effectLst/>
              <a:latin typeface="+mn-lt"/>
              <a:ea typeface="+mn-ea"/>
              <a:cs typeface="+mn-cs"/>
            </a:rPr>
            <a:t> are unemployed and active in the labour market</a:t>
          </a:r>
          <a:endParaRPr lang="en-GB">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NEET - Not Active:</a:t>
          </a:r>
          <a:endParaRPr lang="en-GB">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GB">
              <a:effectLst/>
            </a:rPr>
            <a:t>Includes </a:t>
          </a:r>
          <a:r>
            <a:rPr lang="en-GB" sz="1100">
              <a:solidFill>
                <a:schemeClr val="dk1"/>
              </a:solidFill>
              <a:effectLst/>
              <a:latin typeface="+mn-lt"/>
              <a:ea typeface="+mn-ea"/>
              <a:cs typeface="+mn-cs"/>
            </a:rPr>
            <a:t>those who</a:t>
          </a:r>
          <a:r>
            <a:rPr lang="en-GB" sz="1100" baseline="0">
              <a:solidFill>
                <a:schemeClr val="dk1"/>
              </a:solidFill>
              <a:effectLst/>
              <a:latin typeface="+mn-lt"/>
              <a:ea typeface="+mn-ea"/>
              <a:cs typeface="+mn-cs"/>
            </a:rPr>
            <a:t> are unemployed and not active in the labour market such as </a:t>
          </a:r>
          <a:r>
            <a:rPr lang="en-GB">
              <a:effectLst/>
            </a:rPr>
            <a:t>illness, 29+wk pregnant, teen parent</a:t>
          </a:r>
          <a:r>
            <a:rPr lang="en-GB" baseline="0">
              <a:effectLst/>
            </a:rPr>
            <a:t> and</a:t>
          </a:r>
          <a:r>
            <a:rPr lang="en-GB">
              <a:effectLst/>
            </a:rPr>
            <a:t> young carer</a:t>
          </a:r>
        </a:p>
        <a:p>
          <a:endParaRPr lang="en-GB">
            <a:effectLst/>
          </a:endParaRPr>
        </a:p>
        <a:p>
          <a:r>
            <a:rPr lang="en-GB" sz="1100" b="1">
              <a:solidFill>
                <a:schemeClr val="dk1"/>
              </a:solidFill>
              <a:effectLst/>
              <a:latin typeface="+mn-lt"/>
              <a:ea typeface="+mn-ea"/>
              <a:cs typeface="+mn-cs"/>
            </a:rPr>
            <a:t>NEET Figure:</a:t>
          </a:r>
          <a:endParaRPr lang="en-GB">
            <a:effectLst/>
          </a:endParaRPr>
        </a:p>
        <a:p>
          <a:r>
            <a:rPr lang="en-GB" sz="1100">
              <a:solidFill>
                <a:schemeClr val="dk1"/>
              </a:solidFill>
              <a:effectLst/>
              <a:latin typeface="+mn-lt"/>
              <a:ea typeface="+mn-ea"/>
              <a:cs typeface="+mn-cs"/>
            </a:rPr>
            <a:t>Neet</a:t>
          </a:r>
          <a:r>
            <a:rPr lang="en-GB" sz="1100" baseline="0">
              <a:solidFill>
                <a:schemeClr val="dk1"/>
              </a:solidFill>
              <a:effectLst/>
              <a:latin typeface="+mn-lt"/>
              <a:ea typeface="+mn-ea"/>
              <a:cs typeface="+mn-cs"/>
            </a:rPr>
            <a:t> figure include NEET - Active, NEET - Not Active and work not for reward</a:t>
          </a:r>
          <a:endParaRPr lang="en-GB">
            <a:effectLst/>
          </a:endParaRPr>
        </a:p>
        <a:p>
          <a:endParaRPr lang="en-GB">
            <a:effectLst/>
          </a:endParaRPr>
        </a:p>
        <a:p>
          <a:endParaRPr lang="en-GB" sz="1100"/>
        </a:p>
      </xdr:txBody>
    </xdr:sp>
    <xdr:clientData/>
  </xdr:twoCellAnchor>
  <xdr:twoCellAnchor editAs="oneCell">
    <xdr:from>
      <xdr:col>16</xdr:col>
      <xdr:colOff>379614</xdr:colOff>
      <xdr:row>19</xdr:row>
      <xdr:rowOff>155136</xdr:rowOff>
    </xdr:from>
    <xdr:to>
      <xdr:col>18</xdr:col>
      <xdr:colOff>180456</xdr:colOff>
      <xdr:row>22</xdr:row>
      <xdr:rowOff>123826</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0133214" y="3593661"/>
          <a:ext cx="1020042" cy="5116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133350</xdr:colOff>
      <xdr:row>0</xdr:row>
      <xdr:rowOff>381000</xdr:rowOff>
    </xdr:from>
    <xdr:to>
      <xdr:col>17</xdr:col>
      <xdr:colOff>485775</xdr:colOff>
      <xdr:row>16</xdr:row>
      <xdr:rowOff>171450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142875</xdr:colOff>
      <xdr:row>17</xdr:row>
      <xdr:rowOff>28575</xdr:rowOff>
    </xdr:from>
    <xdr:to>
      <xdr:col>17</xdr:col>
      <xdr:colOff>514350</xdr:colOff>
      <xdr:row>31</xdr:row>
      <xdr:rowOff>19050</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361951</xdr:colOff>
      <xdr:row>32</xdr:row>
      <xdr:rowOff>9525</xdr:rowOff>
    </xdr:from>
    <xdr:to>
      <xdr:col>13</xdr:col>
      <xdr:colOff>542926</xdr:colOff>
      <xdr:row>49</xdr:row>
      <xdr:rowOff>114300</xdr:rowOff>
    </xdr:to>
    <xdr:graphicFrame macro="">
      <xdr:nvGraphicFramePr>
        <xdr:cNvPr id="5" name="Chart 4">
          <a:extLst>
            <a:ext uri="{FF2B5EF4-FFF2-40B4-BE49-F238E27FC236}">
              <a16:creationId xmlns:a16="http://schemas.microsoft.com/office/drawing/2014/main"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19050</xdr:colOff>
      <xdr:row>32</xdr:row>
      <xdr:rowOff>28574</xdr:rowOff>
    </xdr:from>
    <xdr:to>
      <xdr:col>3</xdr:col>
      <xdr:colOff>85725</xdr:colOff>
      <xdr:row>49</xdr:row>
      <xdr:rowOff>133349</xdr:rowOff>
    </xdr:to>
    <xdr:graphicFrame macro="">
      <xdr:nvGraphicFramePr>
        <xdr:cNvPr id="7" name="Chart 6">
          <a:extLst>
            <a:ext uri="{FF2B5EF4-FFF2-40B4-BE49-F238E27FC236}">
              <a16:creationId xmlns:a16="http://schemas.microsoft.com/office/drawing/2014/main" id="{00000000-0008-0000-01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57153</xdr:colOff>
      <xdr:row>32</xdr:row>
      <xdr:rowOff>28577</xdr:rowOff>
    </xdr:from>
    <xdr:to>
      <xdr:col>9</xdr:col>
      <xdr:colOff>152402</xdr:colOff>
      <xdr:row>49</xdr:row>
      <xdr:rowOff>168521</xdr:rowOff>
    </xdr:to>
    <xdr:graphicFrame macro="">
      <xdr:nvGraphicFramePr>
        <xdr:cNvPr id="6" name="Chart 5">
          <a:extLst>
            <a:ext uri="{FF2B5EF4-FFF2-40B4-BE49-F238E27FC236}">
              <a16:creationId xmlns:a16="http://schemas.microsoft.com/office/drawing/2014/main" id="{00000000-0008-0000-01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352425</xdr:colOff>
      <xdr:row>32</xdr:row>
      <xdr:rowOff>9525</xdr:rowOff>
    </xdr:from>
    <xdr:to>
      <xdr:col>13</xdr:col>
      <xdr:colOff>533400</xdr:colOff>
      <xdr:row>49</xdr:row>
      <xdr:rowOff>114300</xdr:rowOff>
    </xdr:to>
    <xdr:graphicFrame macro="">
      <xdr:nvGraphicFramePr>
        <xdr:cNvPr id="11" name="Chart 10">
          <a:extLst>
            <a:ext uri="{FF2B5EF4-FFF2-40B4-BE49-F238E27FC236}">
              <a16:creationId xmlns:a16="http://schemas.microsoft.com/office/drawing/2014/main" id="{00000000-0008-0000-02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171450</xdr:colOff>
      <xdr:row>0</xdr:row>
      <xdr:rowOff>257175</xdr:rowOff>
    </xdr:from>
    <xdr:to>
      <xdr:col>17</xdr:col>
      <xdr:colOff>485774</xdr:colOff>
      <xdr:row>17</xdr:row>
      <xdr:rowOff>146031</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133350</xdr:colOff>
      <xdr:row>17</xdr:row>
      <xdr:rowOff>19050</xdr:rowOff>
    </xdr:from>
    <xdr:to>
      <xdr:col>17</xdr:col>
      <xdr:colOff>504825</xdr:colOff>
      <xdr:row>31</xdr:row>
      <xdr:rowOff>38100</xdr:rowOff>
    </xdr:to>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38099</xdr:colOff>
      <xdr:row>32</xdr:row>
      <xdr:rowOff>9524</xdr:rowOff>
    </xdr:from>
    <xdr:to>
      <xdr:col>3</xdr:col>
      <xdr:colOff>76199</xdr:colOff>
      <xdr:row>49</xdr:row>
      <xdr:rowOff>114299</xdr:rowOff>
    </xdr:to>
    <xdr:graphicFrame macro="">
      <xdr:nvGraphicFramePr>
        <xdr:cNvPr id="5" name="Chart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57152</xdr:colOff>
      <xdr:row>32</xdr:row>
      <xdr:rowOff>19052</xdr:rowOff>
    </xdr:from>
    <xdr:to>
      <xdr:col>9</xdr:col>
      <xdr:colOff>152401</xdr:colOff>
      <xdr:row>49</xdr:row>
      <xdr:rowOff>158996</xdr:rowOff>
    </xdr:to>
    <xdr:graphicFrame macro="">
      <xdr:nvGraphicFramePr>
        <xdr:cNvPr id="6" name="Chart 5">
          <a:extLst>
            <a:ext uri="{FF2B5EF4-FFF2-40B4-BE49-F238E27FC236}">
              <a16:creationId xmlns:a16="http://schemas.microsoft.com/office/drawing/2014/main" id="{00000000-0008-0000-02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24264242" displayName="Table124264242" ref="B3:G16" totalsRowShown="0" headerRowDxfId="71">
  <sortState xmlns:xlrd2="http://schemas.microsoft.com/office/spreadsheetml/2017/richdata2" ref="B4:C14">
    <sortCondition ref="B2"/>
  </sortState>
  <tableColumns count="6">
    <tableColumn id="1" xr3:uid="{00000000-0010-0000-0000-000001000000}" name="Destinations"/>
    <tableColumn id="2" xr3:uid="{00000000-0010-0000-0000-000002000000}" name="Yr12" dataDxfId="70"/>
    <tableColumn id="7" xr3:uid="{00000000-0010-0000-0000-000007000000}" name=" " dataDxfId="69">
      <calculatedColumnFormula>IF(E4&lt;G4,$S$6,IF(E4&gt;G4,$S$4,IF(E4=G4,$S$5,"")))</calculatedColumnFormula>
    </tableColumn>
    <tableColumn id="3" xr3:uid="{00000000-0010-0000-0000-000003000000}" name="Yr12%" dataDxfId="68">
      <calculatedColumnFormula>C4/184</calculatedColumnFormula>
    </tableColumn>
    <tableColumn id="4" xr3:uid="{00000000-0010-0000-0000-000004000000}" name="Yr11" dataDxfId="67"/>
    <tableColumn id="5" xr3:uid="{00000000-0010-0000-0000-000005000000}" name="Yr11%" dataDxfId="66"/>
  </tableColumns>
  <tableStyleInfo name="TableStyleMedium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25275353" displayName="Table225275353" ref="B18:G31" totalsRowShown="0" headerRowDxfId="65">
  <tableColumns count="6">
    <tableColumn id="1" xr3:uid="{00000000-0010-0000-0100-000001000000}" name="Pupil Premium Destinations"/>
    <tableColumn id="2" xr3:uid="{00000000-0010-0000-0100-000002000000}" name="Yr12 Pupil Premium" dataDxfId="64"/>
    <tableColumn id="7" xr3:uid="{00000000-0010-0000-0100-000007000000}" name=" " dataDxfId="63">
      <calculatedColumnFormula>IF(E19&lt;G19,$S$6,IF(E19&gt;G19,$S$4,IF(E19=G19,$S$5,"")))</calculatedColumnFormula>
    </tableColumn>
    <tableColumn id="3" xr3:uid="{00000000-0010-0000-0100-000003000000}" name="Yr12%" dataDxfId="62">
      <calculatedColumnFormula>Table225275353[[#This Row],[Yr12 Pupil Premium]]/184</calculatedColumnFormula>
    </tableColumn>
    <tableColumn id="4" xr3:uid="{00000000-0010-0000-0100-000004000000}" name="Yr11 Pupil Premium" dataDxfId="61"/>
    <tableColumn id="5" xr3:uid="{00000000-0010-0000-0100-000005000000}" name="Yr11%" dataDxfId="60"/>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12426424" displayName="Table12426424" ref="B3:G16" totalsRowShown="0" headerRowDxfId="59">
  <sortState xmlns:xlrd2="http://schemas.microsoft.com/office/spreadsheetml/2017/richdata2" ref="B4:C14">
    <sortCondition ref="B2"/>
  </sortState>
  <tableColumns count="6">
    <tableColumn id="1" xr3:uid="{00000000-0010-0000-0200-000001000000}" name="Destinations"/>
    <tableColumn id="2" xr3:uid="{00000000-0010-0000-0200-000002000000}" name="Yr12" dataDxfId="58"/>
    <tableColumn id="6" xr3:uid="{00000000-0010-0000-0200-000006000000}" name=" " dataDxfId="57"/>
    <tableColumn id="3" xr3:uid="{00000000-0010-0000-0200-000003000000}" name="Yr12%" dataDxfId="56">
      <calculatedColumnFormula>C4/184</calculatedColumnFormula>
    </tableColumn>
    <tableColumn id="4" xr3:uid="{00000000-0010-0000-0200-000004000000}" name="Yr11" dataDxfId="55"/>
    <tableColumn id="5" xr3:uid="{00000000-0010-0000-0200-000005000000}" name="Yr11%" dataDxfId="54"/>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22527535" displayName="Table22527535" ref="B18:G31" totalsRowShown="0" headerRowDxfId="53">
  <tableColumns count="6">
    <tableColumn id="1" xr3:uid="{00000000-0010-0000-0300-000001000000}" name="Pupil Premium Destinations"/>
    <tableColumn id="2" xr3:uid="{00000000-0010-0000-0300-000002000000}" name="Yr12 Pupil Premium" dataDxfId="52"/>
    <tableColumn id="6" xr3:uid="{00000000-0010-0000-0300-000006000000}" name=" " dataDxfId="51"/>
    <tableColumn id="3" xr3:uid="{00000000-0010-0000-0300-000003000000}" name="Yr12%" dataDxfId="50">
      <calculatedColumnFormula>Table22527535[[#This Row],[Yr12 Pupil Premium]]/184</calculatedColumnFormula>
    </tableColumn>
    <tableColumn id="4" xr3:uid="{00000000-0010-0000-0300-000004000000}" name="Yr11 Pupil Premium" dataDxfId="49"/>
    <tableColumn id="5" xr3:uid="{00000000-0010-0000-0300-000005000000}" name="Yr11%" dataDxfId="48"/>
  </tableColumns>
  <tableStyleInfo name="TableStyleMedium6"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workbookViewId="0">
      <selection activeCell="R29" sqref="A1:XFD1048576"/>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S34"/>
  <sheetViews>
    <sheetView showGridLines="0" workbookViewId="0">
      <selection activeCell="P42" sqref="P42"/>
    </sheetView>
  </sheetViews>
  <sheetFormatPr defaultRowHeight="15" x14ac:dyDescent="0.25"/>
  <cols>
    <col min="1" max="1" width="2" customWidth="1"/>
    <col min="2" max="2" width="24.5703125" customWidth="1"/>
    <col min="3" max="3" width="11.85546875" customWidth="1"/>
    <col min="4" max="4" width="3" customWidth="1"/>
    <col min="5" max="5" width="8.42578125" customWidth="1"/>
    <col min="6" max="6" width="12.28515625" customWidth="1"/>
    <col min="19" max="19" width="9.140625" customWidth="1"/>
    <col min="27" max="27" width="9.140625" customWidth="1"/>
  </cols>
  <sheetData>
    <row r="1" spans="2:19" ht="31.5" x14ac:dyDescent="0.5">
      <c r="B1" s="1" t="str">
        <f>TEXT(Calcs!C1,"")&amp;" Yr12 Activity Survey Report 2025"</f>
        <v>The Elton High School Yr12 Activity Survey Report 2025</v>
      </c>
    </row>
    <row r="2" spans="2:19" ht="9.75" customHeight="1" x14ac:dyDescent="0.25"/>
    <row r="3" spans="2:19" ht="32.25" customHeight="1" x14ac:dyDescent="0.25">
      <c r="B3" s="9" t="s">
        <v>4</v>
      </c>
      <c r="C3" s="10" t="s">
        <v>36</v>
      </c>
      <c r="D3" s="10" t="s">
        <v>31</v>
      </c>
      <c r="E3" s="15" t="s">
        <v>35</v>
      </c>
      <c r="F3" s="10" t="s">
        <v>32</v>
      </c>
      <c r="G3" s="15" t="s">
        <v>33</v>
      </c>
      <c r="S3" s="18"/>
    </row>
    <row r="4" spans="2:19" x14ac:dyDescent="0.25">
      <c r="B4" t="s">
        <v>21</v>
      </c>
      <c r="C4" s="2" t="e" cm="1">
        <f t="array" ref="C4">SUM(COUNTIFS(#REF!,{"210","220","230","240","260","270","280","290"}))</f>
        <v>#REF!</v>
      </c>
      <c r="D4" s="17" t="e">
        <f>IF(E4&lt;G4,Calcs!$A$24,IF(E4&gt;G4,Calcs!$A$22,IF(E4=G4,Calcs!$A$23,"")))</f>
        <v>#REF!</v>
      </c>
      <c r="E4" s="12" t="e">
        <f t="shared" ref="E4:E12" si="0">ROUND(C4/$C$16,3)</f>
        <v>#REF!</v>
      </c>
      <c r="F4" s="2">
        <v>198</v>
      </c>
      <c r="G4" s="3">
        <f t="shared" ref="G4:G12" si="1">ROUND(F4/$F$16,3)</f>
        <v>0.93799999999999994</v>
      </c>
      <c r="S4" s="20"/>
    </row>
    <row r="5" spans="2:19" x14ac:dyDescent="0.25">
      <c r="B5" t="s">
        <v>22</v>
      </c>
      <c r="C5" s="2" t="e">
        <f>COUNTIFS(#REF!,"&gt;=400",#REF!,"&lt;=460")</f>
        <v>#REF!</v>
      </c>
      <c r="D5" s="17" t="e">
        <f>IF(E5&lt;G5,Calcs!$A$24,IF(E5&gt;G5,Calcs!$A$22,IF(E5=G5,Calcs!$A$23,"")))</f>
        <v>#REF!</v>
      </c>
      <c r="E5" s="12" t="e">
        <f t="shared" si="0"/>
        <v>#REF!</v>
      </c>
      <c r="F5" s="2">
        <v>1</v>
      </c>
      <c r="G5" s="3">
        <f t="shared" si="1"/>
        <v>5.0000000000000001E-3</v>
      </c>
      <c r="S5" s="20"/>
    </row>
    <row r="6" spans="2:19" x14ac:dyDescent="0.25">
      <c r="B6" t="s">
        <v>6</v>
      </c>
      <c r="C6" s="2" t="e">
        <f>COUNTIFS(#REF!,"310")</f>
        <v>#REF!</v>
      </c>
      <c r="D6" s="17" t="e">
        <f>IF(E6&lt;G6,Calcs!$A$24,IF(E6&gt;G6,Calcs!$A$22,IF(E6=G6,Calcs!$A$23,"")))</f>
        <v>#REF!</v>
      </c>
      <c r="E6" s="12" t="e">
        <f t="shared" si="0"/>
        <v>#REF!</v>
      </c>
      <c r="F6" s="2">
        <v>4</v>
      </c>
      <c r="G6" s="3">
        <f t="shared" si="1"/>
        <v>1.9E-2</v>
      </c>
      <c r="S6" s="20"/>
    </row>
    <row r="7" spans="2:19" x14ac:dyDescent="0.25">
      <c r="B7" t="s">
        <v>23</v>
      </c>
      <c r="C7" s="2" t="e">
        <f>SUM(COUNTIFS(#REF!,{"320","330","340","350","380","381","550"}))</f>
        <v>#REF!</v>
      </c>
      <c r="D7" s="17" t="e">
        <f>IF(E7&lt;G7,Calcs!$A$24,IF(E7&gt;G7,Calcs!$A$22,IF(E7=G7,Calcs!$A$23,"")))</f>
        <v>#REF!</v>
      </c>
      <c r="E7" s="12" t="e">
        <f t="shared" si="0"/>
        <v>#REF!</v>
      </c>
      <c r="F7" s="2">
        <v>3</v>
      </c>
      <c r="G7" s="3">
        <f t="shared" si="1"/>
        <v>1.4E-2</v>
      </c>
    </row>
    <row r="8" spans="2:19" x14ac:dyDescent="0.25">
      <c r="B8" t="s">
        <v>25</v>
      </c>
      <c r="C8" s="2" t="e">
        <f>SUM(COUNTIFS(#REF!,{"250","360","530","540"}))</f>
        <v>#REF!</v>
      </c>
      <c r="D8" s="17" t="e">
        <f>IF(E8&lt;G8,Calcs!$A$24,IF(E8&gt;G8,Calcs!$A$22,IF(E8=G8,Calcs!$A$23,"")))</f>
        <v>#REF!</v>
      </c>
      <c r="E8" s="12" t="e">
        <f t="shared" si="0"/>
        <v>#REF!</v>
      </c>
      <c r="F8" s="2">
        <v>1</v>
      </c>
      <c r="G8" s="3">
        <f t="shared" si="1"/>
        <v>5.0000000000000001E-3</v>
      </c>
    </row>
    <row r="9" spans="2:19" x14ac:dyDescent="0.25">
      <c r="B9" t="s">
        <v>5</v>
      </c>
      <c r="C9" s="2" t="e">
        <f>COUNTIFS(#REF!,"&gt;=610",#REF!,"&lt;=619")</f>
        <v>#REF!</v>
      </c>
      <c r="D9" s="17" t="e">
        <f>IF(E9&lt;G9,Calcs!$A$24,IF(E9&gt;G9,Calcs!$A$22,IF(E9=G9,Calcs!$A$23,"")))</f>
        <v>#REF!</v>
      </c>
      <c r="E9" s="12" t="e">
        <f t="shared" si="0"/>
        <v>#REF!</v>
      </c>
      <c r="F9" s="2">
        <v>4</v>
      </c>
      <c r="G9" s="3">
        <f t="shared" si="1"/>
        <v>1.9E-2</v>
      </c>
    </row>
    <row r="10" spans="2:19" x14ac:dyDescent="0.25">
      <c r="B10" t="s">
        <v>20</v>
      </c>
      <c r="C10" s="2" t="e">
        <f>COUNTIFS(#REF!,"&gt;=620",#REF!,"&lt;=680")</f>
        <v>#REF!</v>
      </c>
      <c r="D10" s="17" t="e">
        <f>IF(E10&lt;G10,Calcs!$A$24,IF(E10&gt;G10,Calcs!$A$22,IF(E10=G10,Calcs!$A$23,"")))</f>
        <v>#REF!</v>
      </c>
      <c r="E10" s="12" t="e">
        <f t="shared" si="0"/>
        <v>#REF!</v>
      </c>
      <c r="F10" s="2">
        <v>0</v>
      </c>
      <c r="G10" s="3">
        <f t="shared" si="1"/>
        <v>0</v>
      </c>
    </row>
    <row r="11" spans="2:19" x14ac:dyDescent="0.25">
      <c r="B11" t="s">
        <v>0</v>
      </c>
      <c r="C11" s="2" t="e">
        <f>SUM(COUNTIFS(#REF!,{"810","830"}))</f>
        <v>#REF!</v>
      </c>
      <c r="D11" s="17" t="e">
        <f>IF(E11&lt;G11,Calcs!$A$24,IF(E11&gt;G11,Calcs!$A$22,IF(E11=G11,Calcs!$A$23,"")))</f>
        <v>#REF!</v>
      </c>
      <c r="E11" s="12" t="e">
        <f t="shared" si="0"/>
        <v>#REF!</v>
      </c>
      <c r="F11" s="2">
        <v>0</v>
      </c>
      <c r="G11" s="3">
        <f t="shared" si="1"/>
        <v>0</v>
      </c>
    </row>
    <row r="12" spans="2:19" x14ac:dyDescent="0.25">
      <c r="B12" t="s">
        <v>24</v>
      </c>
      <c r="C12" s="2" t="e">
        <f>COUNTIFS(#REF!,"820")</f>
        <v>#REF!</v>
      </c>
      <c r="D12" s="17" t="e">
        <f>IF(E12&lt;G12,Calcs!$A$24,IF(E12&gt;G12,Calcs!$A$22,IF(E12=G12,Calcs!$A$23,"")))</f>
        <v>#REF!</v>
      </c>
      <c r="E12" s="12" t="e">
        <f t="shared" si="0"/>
        <v>#REF!</v>
      </c>
      <c r="F12" s="2">
        <v>0</v>
      </c>
      <c r="G12" s="3">
        <f t="shared" si="1"/>
        <v>0</v>
      </c>
    </row>
    <row r="13" spans="2:19" x14ac:dyDescent="0.25">
      <c r="C13" s="2"/>
      <c r="D13" s="17"/>
      <c r="E13" s="12"/>
      <c r="F13" s="2"/>
      <c r="G13" s="3"/>
    </row>
    <row r="14" spans="2:19" x14ac:dyDescent="0.25">
      <c r="B14" t="s">
        <v>26</v>
      </c>
      <c r="C14" s="2" t="e">
        <f>COUNTIFS(#REF!,"&lt;=530")</f>
        <v>#REF!</v>
      </c>
      <c r="D14" s="17" t="e">
        <f>IF(E14&lt;G14,Calcs!$A$24,IF(E14&gt;G14,Calcs!$A$22,IF(E14=G14,Calcs!$A$23,"")))</f>
        <v>#REF!</v>
      </c>
      <c r="E14" s="12" t="e">
        <f>ROUND(C14/($C$16-C12),3)</f>
        <v>#REF!</v>
      </c>
      <c r="F14" s="2">
        <v>207</v>
      </c>
      <c r="G14" s="3">
        <f>ROUND(F14/($F$16-F12),3)</f>
        <v>0.98099999999999998</v>
      </c>
    </row>
    <row r="15" spans="2:19" x14ac:dyDescent="0.25">
      <c r="B15" t="s">
        <v>7</v>
      </c>
      <c r="C15" s="2" t="e">
        <f>COUNTIFS(#REF!,"&gt;=540")--SUM(C11:C12)</f>
        <v>#REF!</v>
      </c>
      <c r="D15" s="17" t="e">
        <f>IF(E15&lt;G15,Calcs!$A$24,IF(E15&gt;G15,Calcs!$A$22,IF(E15=G15,Calcs!$A$23,"")))</f>
        <v>#REF!</v>
      </c>
      <c r="E15" s="12" t="e">
        <f>ROUND(C15/($C$16-C12),3)</f>
        <v>#REF!</v>
      </c>
      <c r="F15" s="2">
        <v>4</v>
      </c>
      <c r="G15" s="3">
        <f>ROUND(F15/($F$16-F11),3)</f>
        <v>1.9E-2</v>
      </c>
    </row>
    <row r="16" spans="2:19" x14ac:dyDescent="0.25">
      <c r="B16" s="5" t="s">
        <v>1</v>
      </c>
      <c r="C16" s="6" t="e">
        <f>SUM(C4:C12)</f>
        <v>#REF!</v>
      </c>
      <c r="D16" s="6"/>
      <c r="E16" s="4"/>
      <c r="F16" s="6">
        <v>211</v>
      </c>
      <c r="G16" s="4"/>
    </row>
    <row r="17" spans="2:7" x14ac:dyDescent="0.25">
      <c r="C17" s="7"/>
    </row>
    <row r="18" spans="2:7" ht="32.25" customHeight="1" x14ac:dyDescent="0.25">
      <c r="B18" s="11" t="s">
        <v>3</v>
      </c>
      <c r="C18" s="10" t="s">
        <v>37</v>
      </c>
      <c r="D18" s="10" t="s">
        <v>31</v>
      </c>
      <c r="E18" s="16" t="s">
        <v>35</v>
      </c>
      <c r="F18" s="10" t="s">
        <v>34</v>
      </c>
      <c r="G18" s="16" t="s">
        <v>33</v>
      </c>
    </row>
    <row r="19" spans="2:7" ht="14.45" customHeight="1" x14ac:dyDescent="0.25">
      <c r="B19" t="s">
        <v>21</v>
      </c>
      <c r="C19" s="2" t="e" cm="1">
        <f t="array" ref="C19">SUM(COUNTIFS(#REF!,{"210","220","230","240","260","270","280","290"},#REF!,"Yes"))</f>
        <v>#REF!</v>
      </c>
      <c r="D19" s="17" t="e">
        <f>IF(E19&lt;G19,Calcs!$A$24,IF(E19&gt;G19,Calcs!$A$22,IF(E19=G19,Calcs!$A$23,"")))</f>
        <v>#REF!</v>
      </c>
      <c r="E19" s="12" t="e">
        <f t="shared" ref="E19:E27" si="2">ROUND(C19/$C$31,3)</f>
        <v>#REF!</v>
      </c>
      <c r="F19" s="2">
        <v>44</v>
      </c>
      <c r="G19" s="3">
        <f t="shared" ref="G19:G27" si="3">ROUND(F19/$F$31,3)</f>
        <v>0.88</v>
      </c>
    </row>
    <row r="20" spans="2:7" ht="14.45" customHeight="1" x14ac:dyDescent="0.25">
      <c r="B20" t="s">
        <v>22</v>
      </c>
      <c r="C20" s="2" t="e">
        <f>COUNTIFS(#REF!,"&gt;=400",#REF!,"&lt;=460",#REF!,"Yes")</f>
        <v>#REF!</v>
      </c>
      <c r="D20" s="17" t="e">
        <f>IF(E20&lt;G20,Calcs!$A$24,IF(E20&gt;G20,Calcs!$A$22,IF(E20=G20,Calcs!$A$23,"")))</f>
        <v>#REF!</v>
      </c>
      <c r="E20" s="12" t="e">
        <f t="shared" si="2"/>
        <v>#REF!</v>
      </c>
      <c r="F20" s="2">
        <v>0</v>
      </c>
      <c r="G20" s="3">
        <f t="shared" si="3"/>
        <v>0</v>
      </c>
    </row>
    <row r="21" spans="2:7" ht="14.45" customHeight="1" x14ac:dyDescent="0.25">
      <c r="B21" t="s">
        <v>6</v>
      </c>
      <c r="C21" s="2" t="e">
        <f>COUNTIFS(#REF!,"310",#REF!,"Yes")</f>
        <v>#REF!</v>
      </c>
      <c r="D21" s="17" t="e">
        <f>IF(E21&lt;G21,Calcs!$A$24,IF(E21&gt;G21,Calcs!$A$22,IF(E21=G21,Calcs!$A$23,"")))</f>
        <v>#REF!</v>
      </c>
      <c r="E21" s="12" t="e">
        <f t="shared" si="2"/>
        <v>#REF!</v>
      </c>
      <c r="F21" s="2">
        <v>1</v>
      </c>
      <c r="G21" s="3">
        <f t="shared" si="3"/>
        <v>0.02</v>
      </c>
    </row>
    <row r="22" spans="2:7" ht="14.45" customHeight="1" x14ac:dyDescent="0.25">
      <c r="B22" t="s">
        <v>23</v>
      </c>
      <c r="C22" s="2" t="e">
        <f>SUM(COUNTIFS(#REF!,{"320","330","340","350","380","381","550"},#REF!,"Yes"))</f>
        <v>#REF!</v>
      </c>
      <c r="D22" s="17" t="e">
        <f>IF(E22&lt;G22,Calcs!$A$24,IF(E22&gt;G22,Calcs!$A$22,IF(E22=G22,Calcs!$A$23,"")))</f>
        <v>#REF!</v>
      </c>
      <c r="E22" s="12" t="e">
        <f t="shared" si="2"/>
        <v>#REF!</v>
      </c>
      <c r="F22" s="2">
        <v>3</v>
      </c>
      <c r="G22" s="3">
        <f t="shared" si="3"/>
        <v>0.06</v>
      </c>
    </row>
    <row r="23" spans="2:7" ht="14.45" customHeight="1" x14ac:dyDescent="0.25">
      <c r="B23" t="s">
        <v>25</v>
      </c>
      <c r="C23" s="2" t="e">
        <f>SUM(COUNTIFS(#REF!,{"250","360","530","540"},#REF!,"Yes"))</f>
        <v>#REF!</v>
      </c>
      <c r="D23" s="17" t="e">
        <f>IF(E23&lt;G23,Calcs!$A$24,IF(E23&gt;G23,Calcs!$A$22,IF(E23=G23,Calcs!$A$23,"")))</f>
        <v>#REF!</v>
      </c>
      <c r="E23" s="12" t="e">
        <f t="shared" si="2"/>
        <v>#REF!</v>
      </c>
      <c r="F23" s="2">
        <v>0</v>
      </c>
      <c r="G23" s="3">
        <f t="shared" si="3"/>
        <v>0</v>
      </c>
    </row>
    <row r="24" spans="2:7" ht="14.45" customHeight="1" x14ac:dyDescent="0.25">
      <c r="B24" t="s">
        <v>5</v>
      </c>
      <c r="C24" s="2" t="e">
        <f>COUNTIFS(#REF!,"&gt;=610",#REF!,"&lt;=619",#REF!,"Yes")</f>
        <v>#REF!</v>
      </c>
      <c r="D24" s="17" t="e">
        <f>IF(E24&lt;G24,Calcs!$A$24,IF(E24&gt;G24,Calcs!$A$22,IF(E24=G24,Calcs!$A$23,"")))</f>
        <v>#REF!</v>
      </c>
      <c r="E24" s="12" t="e">
        <f t="shared" si="2"/>
        <v>#REF!</v>
      </c>
      <c r="F24" s="2">
        <v>2</v>
      </c>
      <c r="G24" s="3">
        <f t="shared" si="3"/>
        <v>0.04</v>
      </c>
    </row>
    <row r="25" spans="2:7" ht="14.45" customHeight="1" x14ac:dyDescent="0.25">
      <c r="B25" t="s">
        <v>20</v>
      </c>
      <c r="C25" s="2" t="e">
        <f>COUNTIFS(#REF!,"&gt;=620",#REF!,"&lt;=680",#REF!,"Yes")</f>
        <v>#REF!</v>
      </c>
      <c r="D25" s="17" t="e">
        <f>IF(E25&lt;G25,Calcs!$A$24,IF(E25&gt;G25,Calcs!$A$22,IF(E25=G25,Calcs!$A$23,"")))</f>
        <v>#REF!</v>
      </c>
      <c r="E25" s="12" t="e">
        <f t="shared" si="2"/>
        <v>#REF!</v>
      </c>
      <c r="F25" s="2">
        <v>0</v>
      </c>
      <c r="G25" s="3">
        <f t="shared" si="3"/>
        <v>0</v>
      </c>
    </row>
    <row r="26" spans="2:7" ht="14.45" customHeight="1" x14ac:dyDescent="0.25">
      <c r="B26" t="s">
        <v>0</v>
      </c>
      <c r="C26" s="2" t="e">
        <f>SUM(COUNTIFS(#REF!,{"810","830"},#REF!,"Yes"))</f>
        <v>#REF!</v>
      </c>
      <c r="D26" s="17" t="e">
        <f>IF(E26&lt;G26,Calcs!$A$24,IF(E26&gt;G26,Calcs!$A$22,IF(E26=G26,Calcs!$A$23,"")))</f>
        <v>#REF!</v>
      </c>
      <c r="E26" s="12" t="e">
        <f t="shared" si="2"/>
        <v>#REF!</v>
      </c>
      <c r="F26" s="2">
        <v>0</v>
      </c>
      <c r="G26" s="3">
        <f t="shared" si="3"/>
        <v>0</v>
      </c>
    </row>
    <row r="27" spans="2:7" ht="14.45" customHeight="1" x14ac:dyDescent="0.25">
      <c r="B27" t="s">
        <v>24</v>
      </c>
      <c r="C27" s="2" t="e">
        <f>COUNTIFS(#REF!,"820",#REF!,"Yes")</f>
        <v>#REF!</v>
      </c>
      <c r="D27" s="17" t="e">
        <f>IF(E27&lt;G27,Calcs!$A$24,IF(E27&gt;G27,Calcs!$A$22,IF(E27=G27,Calcs!$A$23,"")))</f>
        <v>#REF!</v>
      </c>
      <c r="E27" s="12" t="e">
        <f t="shared" si="2"/>
        <v>#REF!</v>
      </c>
      <c r="F27" s="2">
        <v>0</v>
      </c>
      <c r="G27" s="3">
        <f t="shared" si="3"/>
        <v>0</v>
      </c>
    </row>
    <row r="28" spans="2:7" ht="14.45" customHeight="1" x14ac:dyDescent="0.25">
      <c r="C28" s="2"/>
      <c r="D28" s="17"/>
      <c r="E28" s="12"/>
      <c r="F28" s="2"/>
      <c r="G28" s="3"/>
    </row>
    <row r="29" spans="2:7" ht="14.45" customHeight="1" x14ac:dyDescent="0.25">
      <c r="B29" t="s">
        <v>26</v>
      </c>
      <c r="C29" s="2" t="e">
        <f>COUNTIFS(#REF!,"&lt;=530",#REF!,"Yes")</f>
        <v>#REF!</v>
      </c>
      <c r="D29" s="17" t="e">
        <f>IF(E29&lt;G29,Calcs!$A$24,IF(E29&gt;G29,Calcs!$A$22,IF(E29=G29,Calcs!$A$23,"")))</f>
        <v>#REF!</v>
      </c>
      <c r="E29" s="12" t="e">
        <f>ROUND(C29/($C$31-C27),3)</f>
        <v>#REF!</v>
      </c>
      <c r="F29" s="2">
        <v>48</v>
      </c>
      <c r="G29" s="3">
        <f>ROUND(F29/($F$31-F26),3)</f>
        <v>0.96</v>
      </c>
    </row>
    <row r="30" spans="2:7" ht="14.45" customHeight="1" x14ac:dyDescent="0.25">
      <c r="B30" t="s">
        <v>7</v>
      </c>
      <c r="C30" s="2" t="e">
        <f>COUNTIFS(#REF!,"&gt;=540",#REF!,"Yes")-SUM(C26:C27)</f>
        <v>#REF!</v>
      </c>
      <c r="D30" s="17" t="e">
        <f>IF(E30&lt;G30,Calcs!$A$24,IF(E30&gt;G30,Calcs!$A$22,IF(E30=G30,Calcs!$A$23,"")))</f>
        <v>#REF!</v>
      </c>
      <c r="E30" s="12" t="e">
        <f>ROUND(C30/($C$31-C27),3)</f>
        <v>#REF!</v>
      </c>
      <c r="F30" s="2">
        <v>2</v>
      </c>
      <c r="G30" s="3">
        <f>ROUND(F30/($F$31-F26),3)</f>
        <v>0.04</v>
      </c>
    </row>
    <row r="31" spans="2:7" ht="14.45" customHeight="1" x14ac:dyDescent="0.25">
      <c r="B31" s="5" t="s">
        <v>2</v>
      </c>
      <c r="C31" s="6" t="e">
        <f>SUM(C19:C27)</f>
        <v>#REF!</v>
      </c>
      <c r="D31" s="6"/>
      <c r="E31" s="8"/>
      <c r="F31" s="6">
        <v>50</v>
      </c>
      <c r="G31" s="8"/>
    </row>
    <row r="32" spans="2:7" x14ac:dyDescent="0.25">
      <c r="B32" s="13"/>
    </row>
    <row r="33" spans="2:2" x14ac:dyDescent="0.25">
      <c r="B33" s="13"/>
    </row>
    <row r="34" spans="2:2" x14ac:dyDescent="0.25">
      <c r="B34" s="13"/>
    </row>
  </sheetData>
  <conditionalFormatting sqref="D4:D8">
    <cfRule type="expression" dxfId="47" priority="25">
      <formula>E4&gt;G4</formula>
    </cfRule>
    <cfRule type="expression" dxfId="46" priority="26">
      <formula>E4=G4</formula>
    </cfRule>
    <cfRule type="expression" dxfId="45" priority="27">
      <formula>E4&lt;G4</formula>
    </cfRule>
  </conditionalFormatting>
  <conditionalFormatting sqref="D9:D12">
    <cfRule type="expression" dxfId="44" priority="31">
      <formula>E9&lt;G9</formula>
    </cfRule>
    <cfRule type="expression" dxfId="43" priority="32">
      <formula>E9=G9</formula>
    </cfRule>
    <cfRule type="expression" dxfId="42" priority="33">
      <formula>E9&gt;G9</formula>
    </cfRule>
  </conditionalFormatting>
  <conditionalFormatting sqref="D14">
    <cfRule type="expression" dxfId="41" priority="43">
      <formula>$E$14&lt;$G$14</formula>
    </cfRule>
    <cfRule type="expression" dxfId="40" priority="44">
      <formula>$E$14=$G$14</formula>
    </cfRule>
    <cfRule type="expression" dxfId="39" priority="45">
      <formula>$E$14&gt;$G$14</formula>
    </cfRule>
  </conditionalFormatting>
  <conditionalFormatting sqref="D15">
    <cfRule type="expression" dxfId="38" priority="46">
      <formula>E15&lt;G15</formula>
    </cfRule>
    <cfRule type="expression" dxfId="37" priority="47">
      <formula>E15=G15</formula>
    </cfRule>
    <cfRule type="expression" dxfId="36" priority="48">
      <formula>E15&gt;G15</formula>
    </cfRule>
  </conditionalFormatting>
  <conditionalFormatting sqref="D19:D23">
    <cfRule type="expression" dxfId="35" priority="7">
      <formula>E19&gt;G19</formula>
    </cfRule>
    <cfRule type="expression" dxfId="34" priority="8">
      <formula>E19=G19</formula>
    </cfRule>
    <cfRule type="expression" dxfId="33" priority="9">
      <formula>E19&lt;G19</formula>
    </cfRule>
  </conditionalFormatting>
  <conditionalFormatting sqref="D24:D27">
    <cfRule type="expression" dxfId="32" priority="13">
      <formula>E24&lt;G24</formula>
    </cfRule>
    <cfRule type="expression" dxfId="31" priority="14">
      <formula>E24=G24</formula>
    </cfRule>
    <cfRule type="expression" dxfId="30" priority="15">
      <formula>E24&gt;G24</formula>
    </cfRule>
  </conditionalFormatting>
  <conditionalFormatting sqref="D29">
    <cfRule type="expression" dxfId="29" priority="1">
      <formula>$E$29&lt;$G$29</formula>
    </cfRule>
    <cfRule type="expression" dxfId="28" priority="2">
      <formula>$E$29=$G$29</formula>
    </cfRule>
    <cfRule type="expression" dxfId="27" priority="3">
      <formula>$E$29&gt;$G$29</formula>
    </cfRule>
  </conditionalFormatting>
  <conditionalFormatting sqref="D30">
    <cfRule type="expression" dxfId="26" priority="4">
      <formula>E30&lt;G30</formula>
    </cfRule>
    <cfRule type="expression" dxfId="25" priority="5">
      <formula>E30=G30</formula>
    </cfRule>
    <cfRule type="expression" dxfId="24" priority="6">
      <formula>E30&gt;G30</formula>
    </cfRule>
  </conditionalFormatting>
  <pageMargins left="0.70866141732283472" right="0.70866141732283472" top="0.74803149606299213" bottom="0.74803149606299213" header="0.31496062992125984" footer="0.31496062992125984"/>
  <pageSetup paperSize="9" scale="60" orientation="landscape" r:id="rId1"/>
  <ignoredErrors>
    <ignoredError sqref="E19:E27 E4:E15 E28:E30 D4:D12 D14:D15 D19:D27 D29:D30" calculatedColumn="1"/>
  </ignoredErrors>
  <drawing r:id="rId2"/>
  <tableParts count="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F34"/>
  <sheetViews>
    <sheetView showGridLines="0" tabSelected="1" workbookViewId="0"/>
  </sheetViews>
  <sheetFormatPr defaultRowHeight="15" x14ac:dyDescent="0.25"/>
  <cols>
    <col min="1" max="1" width="2" customWidth="1"/>
    <col min="2" max="2" width="24.5703125" customWidth="1"/>
    <col min="3" max="3" width="11.85546875" customWidth="1"/>
    <col min="4" max="4" width="3" customWidth="1"/>
    <col min="5" max="5" width="8.42578125" customWidth="1"/>
    <col min="6" max="6" width="12.28515625" customWidth="1"/>
    <col min="19" max="28" width="9.140625" customWidth="1"/>
  </cols>
  <sheetData>
    <row r="1" spans="2:32" ht="31.5" x14ac:dyDescent="0.5">
      <c r="B1" s="1" t="s">
        <v>38</v>
      </c>
      <c r="I1" s="8"/>
    </row>
    <row r="2" spans="2:32" ht="9.75" customHeight="1" x14ac:dyDescent="0.25">
      <c r="T2" s="14"/>
      <c r="U2" s="14"/>
      <c r="V2" s="14"/>
      <c r="W2" s="14"/>
      <c r="X2" s="14"/>
      <c r="Y2" s="14"/>
      <c r="Z2" s="14"/>
      <c r="AA2" s="14"/>
      <c r="AB2" s="14"/>
      <c r="AC2" s="14"/>
      <c r="AD2" s="14"/>
      <c r="AE2" s="14"/>
    </row>
    <row r="3" spans="2:32" ht="32.25" customHeight="1" x14ac:dyDescent="0.25">
      <c r="B3" s="9" t="s">
        <v>4</v>
      </c>
      <c r="C3" s="10" t="s">
        <v>36</v>
      </c>
      <c r="D3" s="10" t="s">
        <v>31</v>
      </c>
      <c r="E3" s="15" t="s">
        <v>35</v>
      </c>
      <c r="F3" s="10" t="s">
        <v>32</v>
      </c>
      <c r="G3" s="15" t="s">
        <v>33</v>
      </c>
      <c r="S3" s="18"/>
      <c r="AF3" s="14"/>
    </row>
    <row r="4" spans="2:32" ht="14.45" customHeight="1" x14ac:dyDescent="0.25">
      <c r="B4" t="s">
        <v>21</v>
      </c>
      <c r="C4" s="2">
        <v>1734</v>
      </c>
      <c r="D4" s="17" t="str">
        <f>IF(E4&lt;G4,Calcs!$A$24,IF(E4&gt;G4,Calcs!$A$22,IF(E4=G4,Calcs!$A$23,"")))</f>
        <v>ä</v>
      </c>
      <c r="E4" s="12">
        <f t="shared" ref="E4:E12" si="0">ROUND(C4/$C$16,3)</f>
        <v>0.82199999999999995</v>
      </c>
      <c r="F4" s="2">
        <v>1905</v>
      </c>
      <c r="G4" s="3">
        <f t="shared" ref="G4:G12" si="1">ROUND(F4/$F$16,3)</f>
        <v>0.84299999999999997</v>
      </c>
      <c r="S4" s="20"/>
      <c r="AF4" s="14"/>
    </row>
    <row r="5" spans="2:32" ht="14.45" customHeight="1" x14ac:dyDescent="0.25">
      <c r="B5" t="s">
        <v>22</v>
      </c>
      <c r="C5" s="2">
        <v>23</v>
      </c>
      <c r="D5" s="17" t="str">
        <f>IF(E5&lt;G5,Calcs!$A$24,IF(E5&gt;G5,Calcs!$A$22,IF(E5=G5,Calcs!$A$23,"")))</f>
        <v>ã</v>
      </c>
      <c r="E5" s="12">
        <f t="shared" si="0"/>
        <v>1.0999999999999999E-2</v>
      </c>
      <c r="F5" s="2">
        <v>14</v>
      </c>
      <c r="G5" s="3">
        <f t="shared" si="1"/>
        <v>6.0000000000000001E-3</v>
      </c>
      <c r="S5" s="20"/>
      <c r="AF5" s="14"/>
    </row>
    <row r="6" spans="2:32" ht="14.45" customHeight="1" x14ac:dyDescent="0.25">
      <c r="B6" t="s">
        <v>6</v>
      </c>
      <c r="C6" s="2">
        <v>90</v>
      </c>
      <c r="D6" s="17" t="str">
        <f>IF(E6&lt;G6,Calcs!$A$24,IF(E6&gt;G6,Calcs!$A$22,IF(E6=G6,Calcs!$A$23,"")))</f>
        <v>ä</v>
      </c>
      <c r="E6" s="12">
        <f t="shared" si="0"/>
        <v>4.2999999999999997E-2</v>
      </c>
      <c r="F6" s="2">
        <v>113</v>
      </c>
      <c r="G6" s="3">
        <f t="shared" si="1"/>
        <v>0.05</v>
      </c>
      <c r="S6" s="20"/>
      <c r="AF6" s="14"/>
    </row>
    <row r="7" spans="2:32" ht="14.45" customHeight="1" x14ac:dyDescent="0.25">
      <c r="B7" t="s">
        <v>23</v>
      </c>
      <c r="C7" s="2">
        <v>95</v>
      </c>
      <c r="D7" s="17" t="str">
        <f>IF(E7&lt;G7,Calcs!$A$24,IF(E7&gt;G7,Calcs!$A$22,IF(E7=G7,Calcs!$A$23,"")))</f>
        <v>ã</v>
      </c>
      <c r="E7" s="12">
        <f t="shared" si="0"/>
        <v>4.4999999999999998E-2</v>
      </c>
      <c r="F7" s="2">
        <v>82</v>
      </c>
      <c r="G7" s="3">
        <f t="shared" si="1"/>
        <v>3.5999999999999997E-2</v>
      </c>
      <c r="AF7" s="14"/>
    </row>
    <row r="8" spans="2:32" ht="14.45" customHeight="1" x14ac:dyDescent="0.25">
      <c r="B8" t="s">
        <v>25</v>
      </c>
      <c r="C8" s="2">
        <v>39</v>
      </c>
      <c r="D8" s="17" t="str">
        <f>IF(E8&lt;G8,Calcs!$A$24,IF(E8&gt;G8,Calcs!$A$22,IF(E8=G8,Calcs!$A$23,"")))</f>
        <v>ã</v>
      </c>
      <c r="E8" s="12">
        <f t="shared" si="0"/>
        <v>1.7999999999999999E-2</v>
      </c>
      <c r="F8" s="2">
        <v>36</v>
      </c>
      <c r="G8" s="3">
        <f t="shared" si="1"/>
        <v>1.6E-2</v>
      </c>
      <c r="AF8" s="14"/>
    </row>
    <row r="9" spans="2:32" ht="14.45" customHeight="1" x14ac:dyDescent="0.25">
      <c r="B9" t="s">
        <v>5</v>
      </c>
      <c r="C9" s="2">
        <v>96</v>
      </c>
      <c r="D9" s="17" t="str">
        <f>IF(E9&lt;G9,Calcs!$A$24,IF(E9&gt;G9,Calcs!$A$22,IF(E9=G9,Calcs!$A$23,"")))</f>
        <v>ã</v>
      </c>
      <c r="E9" s="12">
        <f t="shared" si="0"/>
        <v>4.5999999999999999E-2</v>
      </c>
      <c r="F9" s="2">
        <v>98</v>
      </c>
      <c r="G9" s="3">
        <f t="shared" si="1"/>
        <v>4.2999999999999997E-2</v>
      </c>
      <c r="AF9" s="14"/>
    </row>
    <row r="10" spans="2:32" ht="14.45" customHeight="1" x14ac:dyDescent="0.25">
      <c r="B10" t="s">
        <v>20</v>
      </c>
      <c r="C10" s="2">
        <v>31</v>
      </c>
      <c r="D10" s="17" t="str">
        <f>IF(E10&lt;G10,Calcs!$A$24,IF(E10&gt;G10,Calcs!$A$22,IF(E10=G10,Calcs!$A$23,"")))</f>
        <v>ã</v>
      </c>
      <c r="E10" s="12">
        <f t="shared" si="0"/>
        <v>1.4999999999999999E-2</v>
      </c>
      <c r="F10" s="2">
        <v>12</v>
      </c>
      <c r="G10" s="3">
        <f t="shared" si="1"/>
        <v>5.0000000000000001E-3</v>
      </c>
      <c r="AF10" s="14"/>
    </row>
    <row r="11" spans="2:32" ht="14.45" customHeight="1" x14ac:dyDescent="0.25">
      <c r="B11" t="s">
        <v>0</v>
      </c>
      <c r="C11" s="2">
        <v>0</v>
      </c>
      <c r="D11" s="17" t="str">
        <f>IF(E11&lt;G11,Calcs!$A$24,IF(E11&gt;G11,Calcs!$A$22,IF(E11=G11,Calcs!$A$23,"")))</f>
        <v>â</v>
      </c>
      <c r="E11" s="12">
        <f t="shared" si="0"/>
        <v>0</v>
      </c>
      <c r="F11" s="2">
        <v>0</v>
      </c>
      <c r="G11" s="3">
        <f t="shared" si="1"/>
        <v>0</v>
      </c>
      <c r="AF11" s="14"/>
    </row>
    <row r="12" spans="2:32" ht="14.45" customHeight="1" x14ac:dyDescent="0.25">
      <c r="B12" t="s">
        <v>24</v>
      </c>
      <c r="C12" s="2">
        <v>1</v>
      </c>
      <c r="D12" s="17" t="str">
        <f>IF(E12&lt;G12,Calcs!$A$24,IF(E12&gt;G12,Calcs!$A$22,IF(E12=G12,Calcs!$A$23,"")))</f>
        <v>â</v>
      </c>
      <c r="E12" s="12">
        <f t="shared" si="0"/>
        <v>0</v>
      </c>
      <c r="F12" s="2">
        <v>0</v>
      </c>
      <c r="G12" s="3">
        <f t="shared" si="1"/>
        <v>0</v>
      </c>
      <c r="AF12" s="14"/>
    </row>
    <row r="13" spans="2:32" ht="14.45" customHeight="1" x14ac:dyDescent="0.25">
      <c r="C13" s="2"/>
      <c r="D13" s="17"/>
      <c r="E13" s="12"/>
      <c r="F13" s="2"/>
      <c r="G13" s="3"/>
      <c r="AF13" s="14"/>
    </row>
    <row r="14" spans="2:32" ht="14.45" customHeight="1" x14ac:dyDescent="0.25">
      <c r="B14" t="s">
        <v>26</v>
      </c>
      <c r="C14" s="2">
        <v>1978</v>
      </c>
      <c r="D14" s="17" t="str">
        <f>IF(E14&lt;G14,Calcs!$A$24,IF(E14&gt;G14,Calcs!$A$22,IF(E14=G14,Calcs!$A$23,"")))</f>
        <v>ä</v>
      </c>
      <c r="E14" s="12">
        <f>ROUND(C14/($C$16-$C$12),3)</f>
        <v>0.93799999999999994</v>
      </c>
      <c r="F14" s="2">
        <v>2149</v>
      </c>
      <c r="G14" s="3">
        <f>ROUND(F14/($F$16-$F$12),3)</f>
        <v>0.95099999999999996</v>
      </c>
      <c r="AF14" s="14"/>
    </row>
    <row r="15" spans="2:32" ht="14.45" customHeight="1" x14ac:dyDescent="0.25">
      <c r="B15" t="s">
        <v>7</v>
      </c>
      <c r="C15" s="2">
        <v>132</v>
      </c>
      <c r="D15" s="17" t="str">
        <f>IF(E15&lt;G15,Calcs!$A$24,IF(E15&gt;G15,Calcs!$A$22,IF(E15=G15,Calcs!$A$23,"")))</f>
        <v>ã</v>
      </c>
      <c r="E15" s="12">
        <f>ROUND(C15/($C$16-$C$12),3)</f>
        <v>6.3E-2</v>
      </c>
      <c r="F15" s="2">
        <v>111</v>
      </c>
      <c r="G15" s="3">
        <f>ROUND(F15/($F$16-$F$11),3)</f>
        <v>4.9000000000000002E-2</v>
      </c>
      <c r="AF15" s="14"/>
    </row>
    <row r="16" spans="2:32" ht="14.45" customHeight="1" x14ac:dyDescent="0.25">
      <c r="B16" s="5" t="s">
        <v>1</v>
      </c>
      <c r="C16" s="6">
        <v>2109</v>
      </c>
      <c r="D16" s="6"/>
      <c r="E16" s="4"/>
      <c r="F16" s="6">
        <v>2260</v>
      </c>
      <c r="G16" s="4"/>
      <c r="AF16" s="14"/>
    </row>
    <row r="17" spans="2:32" x14ac:dyDescent="0.25">
      <c r="C17" s="7"/>
      <c r="AE17" s="14"/>
    </row>
    <row r="18" spans="2:32" ht="32.25" customHeight="1" x14ac:dyDescent="0.25">
      <c r="B18" s="11" t="s">
        <v>3</v>
      </c>
      <c r="C18" s="10" t="s">
        <v>37</v>
      </c>
      <c r="D18" s="10" t="s">
        <v>31</v>
      </c>
      <c r="E18" s="16" t="s">
        <v>35</v>
      </c>
      <c r="F18" s="10" t="s">
        <v>34</v>
      </c>
      <c r="G18" s="16" t="s">
        <v>33</v>
      </c>
      <c r="AF18" s="14"/>
    </row>
    <row r="19" spans="2:32" ht="14.45" customHeight="1" x14ac:dyDescent="0.25">
      <c r="B19" t="s">
        <v>21</v>
      </c>
      <c r="C19" s="2">
        <v>363</v>
      </c>
      <c r="D19" s="17" t="str">
        <f>IF(E19&lt;G19,Calcs!$A$24,IF(E19&gt;G19,Calcs!$A$22,IF(E19=G19,Calcs!$A$23,"")))</f>
        <v>ä</v>
      </c>
      <c r="E19" s="12">
        <f t="shared" ref="E19:E27" si="2">ROUND(C19/$C$31,3)</f>
        <v>0.70599999999999996</v>
      </c>
      <c r="F19" s="2">
        <v>446</v>
      </c>
      <c r="G19" s="3">
        <f t="shared" ref="G19:G27" si="3">ROUND(F19/$F$31,3)</f>
        <v>0.77800000000000002</v>
      </c>
      <c r="AF19" s="14"/>
    </row>
    <row r="20" spans="2:32" ht="14.45" customHeight="1" x14ac:dyDescent="0.25">
      <c r="B20" t="s">
        <v>22</v>
      </c>
      <c r="C20" s="2">
        <v>16</v>
      </c>
      <c r="D20" s="17" t="str">
        <f>IF(E20&lt;G20,Calcs!$A$24,IF(E20&gt;G20,Calcs!$A$22,IF(E20=G20,Calcs!$A$23,"")))</f>
        <v>ã</v>
      </c>
      <c r="E20" s="12">
        <f t="shared" si="2"/>
        <v>3.1E-2</v>
      </c>
      <c r="F20" s="2">
        <v>5</v>
      </c>
      <c r="G20" s="3">
        <f t="shared" si="3"/>
        <v>8.9999999999999993E-3</v>
      </c>
      <c r="AF20" s="14"/>
    </row>
    <row r="21" spans="2:32" ht="14.45" customHeight="1" x14ac:dyDescent="0.25">
      <c r="B21" t="s">
        <v>6</v>
      </c>
      <c r="C21" s="2">
        <v>16</v>
      </c>
      <c r="D21" s="17" t="str">
        <f>IF(E21&lt;G21,Calcs!$A$24,IF(E21&gt;G21,Calcs!$A$22,IF(E21=G21,Calcs!$A$23,"")))</f>
        <v>ä</v>
      </c>
      <c r="E21" s="12">
        <f t="shared" si="2"/>
        <v>3.1E-2</v>
      </c>
      <c r="F21" s="2">
        <v>24</v>
      </c>
      <c r="G21" s="3">
        <f t="shared" si="3"/>
        <v>4.2000000000000003E-2</v>
      </c>
    </row>
    <row r="22" spans="2:32" ht="14.45" customHeight="1" x14ac:dyDescent="0.25">
      <c r="B22" t="s">
        <v>23</v>
      </c>
      <c r="C22" s="2">
        <v>37</v>
      </c>
      <c r="D22" s="17" t="str">
        <f>IF(E22&lt;G22,Calcs!$A$24,IF(E22&gt;G22,Calcs!$A$22,IF(E22=G22,Calcs!$A$23,"")))</f>
        <v>ã</v>
      </c>
      <c r="E22" s="12">
        <f t="shared" si="2"/>
        <v>7.1999999999999995E-2</v>
      </c>
      <c r="F22" s="2">
        <v>24</v>
      </c>
      <c r="G22" s="3">
        <f t="shared" si="3"/>
        <v>4.2000000000000003E-2</v>
      </c>
    </row>
    <row r="23" spans="2:32" ht="14.45" customHeight="1" x14ac:dyDescent="0.25">
      <c r="B23" t="s">
        <v>25</v>
      </c>
      <c r="C23" s="2">
        <v>14</v>
      </c>
      <c r="D23" s="17" t="str">
        <f>IF(E23&lt;G23,Calcs!$A$24,IF(E23&gt;G23,Calcs!$A$22,IF(E23=G23,Calcs!$A$23,"")))</f>
        <v>ä</v>
      </c>
      <c r="E23" s="12">
        <f t="shared" si="2"/>
        <v>2.7E-2</v>
      </c>
      <c r="F23" s="2">
        <v>17</v>
      </c>
      <c r="G23" s="3">
        <f t="shared" si="3"/>
        <v>0.03</v>
      </c>
    </row>
    <row r="24" spans="2:32" ht="14.45" customHeight="1" x14ac:dyDescent="0.25">
      <c r="B24" t="s">
        <v>5</v>
      </c>
      <c r="C24" s="2">
        <v>54</v>
      </c>
      <c r="D24" s="17" t="str">
        <f>IF(E24&lt;G24,Calcs!$A$24,IF(E24&gt;G24,Calcs!$A$22,IF(E24=G24,Calcs!$A$23,"")))</f>
        <v>ã</v>
      </c>
      <c r="E24" s="12">
        <f t="shared" si="2"/>
        <v>0.105</v>
      </c>
      <c r="F24" s="2">
        <v>50</v>
      </c>
      <c r="G24" s="3">
        <f t="shared" si="3"/>
        <v>8.6999999999999994E-2</v>
      </c>
    </row>
    <row r="25" spans="2:32" ht="14.45" customHeight="1" x14ac:dyDescent="0.25">
      <c r="B25" t="s">
        <v>20</v>
      </c>
      <c r="C25" s="2">
        <v>13</v>
      </c>
      <c r="D25" s="17" t="str">
        <f>IF(E25&lt;G25,Calcs!$A$24,IF(E25&gt;G25,Calcs!$A$22,IF(E25=G25,Calcs!$A$23,"")))</f>
        <v>ã</v>
      </c>
      <c r="E25" s="12">
        <f t="shared" si="2"/>
        <v>2.5000000000000001E-2</v>
      </c>
      <c r="F25" s="2">
        <v>7</v>
      </c>
      <c r="G25" s="3">
        <f t="shared" si="3"/>
        <v>1.2E-2</v>
      </c>
    </row>
    <row r="26" spans="2:32" ht="14.45" customHeight="1" x14ac:dyDescent="0.25">
      <c r="B26" t="s">
        <v>0</v>
      </c>
      <c r="C26" s="2">
        <v>0</v>
      </c>
      <c r="D26" s="17" t="str">
        <f>IF(E26&lt;G26,Calcs!$A$24,IF(E26&gt;G26,Calcs!$A$22,IF(E26=G26,Calcs!$A$23,"")))</f>
        <v>â</v>
      </c>
      <c r="E26" s="12">
        <f t="shared" si="2"/>
        <v>0</v>
      </c>
      <c r="F26" s="2">
        <v>0</v>
      </c>
      <c r="G26" s="3">
        <f t="shared" si="3"/>
        <v>0</v>
      </c>
    </row>
    <row r="27" spans="2:32" ht="14.45" customHeight="1" x14ac:dyDescent="0.25">
      <c r="B27" t="s">
        <v>24</v>
      </c>
      <c r="C27" s="2">
        <v>1</v>
      </c>
      <c r="D27" s="17" t="str">
        <f>IF(E27&lt;G27,Calcs!$A$24,IF(E27&gt;G27,Calcs!$A$22,IF(E27=G27,Calcs!$A$23,"")))</f>
        <v>ã</v>
      </c>
      <c r="E27" s="12">
        <f t="shared" si="2"/>
        <v>2E-3</v>
      </c>
      <c r="F27" s="2">
        <v>0</v>
      </c>
      <c r="G27" s="3">
        <f t="shared" si="3"/>
        <v>0</v>
      </c>
    </row>
    <row r="28" spans="2:32" ht="14.45" customHeight="1" x14ac:dyDescent="0.25">
      <c r="C28" s="2"/>
      <c r="D28" s="17"/>
      <c r="E28" s="12"/>
      <c r="F28" s="2"/>
      <c r="G28" s="3"/>
    </row>
    <row r="29" spans="2:32" ht="14.45" customHeight="1" x14ac:dyDescent="0.25">
      <c r="B29" t="s">
        <v>26</v>
      </c>
      <c r="C29" s="2">
        <v>445</v>
      </c>
      <c r="D29" s="17" t="str">
        <f>IF(E29&lt;G29,Calcs!$A$24,IF(E29&gt;G29,Calcs!$A$22,IF(E29=G29,Calcs!$A$23,"")))</f>
        <v>ä</v>
      </c>
      <c r="E29" s="12">
        <f>ROUND(C29/($C$31-$C$27),3)</f>
        <v>0.86699999999999999</v>
      </c>
      <c r="F29" s="2">
        <v>516</v>
      </c>
      <c r="G29" s="3">
        <f>ROUND(F29/($F$31-$F$27),3)</f>
        <v>0.90100000000000002</v>
      </c>
    </row>
    <row r="30" spans="2:32" ht="14.45" customHeight="1" x14ac:dyDescent="0.25">
      <c r="B30" t="s">
        <v>7</v>
      </c>
      <c r="C30" s="2">
        <v>68</v>
      </c>
      <c r="D30" s="17" t="str">
        <f>IF(E30&lt;G30,Calcs!$A$24,IF(E30&gt;G30,Calcs!$A$22,IF(E30=G30,Calcs!$A$23,"")))</f>
        <v>ã</v>
      </c>
      <c r="E30" s="12">
        <f>ROUND(C30/($C$31-$C$27),3)</f>
        <v>0.13300000000000001</v>
      </c>
      <c r="F30" s="2">
        <v>57</v>
      </c>
      <c r="G30" s="3">
        <f>ROUND(F30/($F$31-$F$26),3)</f>
        <v>9.9000000000000005E-2</v>
      </c>
    </row>
    <row r="31" spans="2:32" ht="14.45" customHeight="1" x14ac:dyDescent="0.25">
      <c r="B31" s="5" t="s">
        <v>2</v>
      </c>
      <c r="C31" s="6">
        <v>514</v>
      </c>
      <c r="D31" s="6"/>
      <c r="E31" s="8"/>
      <c r="F31" s="6">
        <v>573</v>
      </c>
      <c r="G31" s="8"/>
    </row>
    <row r="32" spans="2:32" x14ac:dyDescent="0.25">
      <c r="B32" s="13"/>
    </row>
    <row r="33" spans="2:2" x14ac:dyDescent="0.25">
      <c r="B33" s="13"/>
    </row>
    <row r="34" spans="2:2" x14ac:dyDescent="0.25">
      <c r="B34" s="13"/>
    </row>
  </sheetData>
  <conditionalFormatting sqref="D4:D8">
    <cfRule type="expression" dxfId="23" priority="25">
      <formula>E4&gt;G4</formula>
    </cfRule>
    <cfRule type="expression" dxfId="22" priority="26">
      <formula>E4=G4</formula>
    </cfRule>
    <cfRule type="expression" dxfId="21" priority="27">
      <formula>E4&lt;G4</formula>
    </cfRule>
  </conditionalFormatting>
  <conditionalFormatting sqref="D9:D12">
    <cfRule type="expression" dxfId="20" priority="31">
      <formula>E9&lt;G9</formula>
    </cfRule>
    <cfRule type="expression" dxfId="19" priority="32">
      <formula>E9=G9</formula>
    </cfRule>
    <cfRule type="expression" dxfId="18" priority="33">
      <formula>E9&gt;G9</formula>
    </cfRule>
  </conditionalFormatting>
  <conditionalFormatting sqref="D14">
    <cfRule type="expression" dxfId="17" priority="43">
      <formula>$E$14&lt;$G$14</formula>
    </cfRule>
    <cfRule type="expression" dxfId="16" priority="44">
      <formula>$E$14=$G$14</formula>
    </cfRule>
    <cfRule type="expression" dxfId="15" priority="45">
      <formula>$E$14&gt;$G$14</formula>
    </cfRule>
  </conditionalFormatting>
  <conditionalFormatting sqref="D15">
    <cfRule type="expression" dxfId="14" priority="46">
      <formula>E15&lt;G15</formula>
    </cfRule>
    <cfRule type="expression" dxfId="13" priority="47">
      <formula>E15=G15</formula>
    </cfRule>
    <cfRule type="expression" dxfId="12" priority="48">
      <formula>E15&gt;G15</formula>
    </cfRule>
  </conditionalFormatting>
  <conditionalFormatting sqref="D19:D23">
    <cfRule type="expression" dxfId="11" priority="7">
      <formula>E19&gt;G19</formula>
    </cfRule>
    <cfRule type="expression" dxfId="10" priority="8">
      <formula>E19=G19</formula>
    </cfRule>
    <cfRule type="expression" dxfId="9" priority="9">
      <formula>E19&lt;G19</formula>
    </cfRule>
  </conditionalFormatting>
  <conditionalFormatting sqref="D24:D27">
    <cfRule type="expression" dxfId="8" priority="13">
      <formula>E24&lt;G24</formula>
    </cfRule>
    <cfRule type="expression" dxfId="7" priority="14">
      <formula>E24=G24</formula>
    </cfRule>
    <cfRule type="expression" dxfId="6" priority="15">
      <formula>E24&gt;G24</formula>
    </cfRule>
  </conditionalFormatting>
  <conditionalFormatting sqref="D29">
    <cfRule type="expression" dxfId="5" priority="1">
      <formula>$E$29&lt;$G$29</formula>
    </cfRule>
    <cfRule type="expression" dxfId="4" priority="2">
      <formula>$E$29=$G$29</formula>
    </cfRule>
    <cfRule type="expression" dxfId="3" priority="3">
      <formula>$E$29&gt;$G$29</formula>
    </cfRule>
  </conditionalFormatting>
  <conditionalFormatting sqref="D30">
    <cfRule type="expression" dxfId="2" priority="4">
      <formula>E30&lt;G30</formula>
    </cfRule>
    <cfRule type="expression" dxfId="1" priority="5">
      <formula>E30=G30</formula>
    </cfRule>
    <cfRule type="expression" dxfId="0" priority="6">
      <formula>E30&gt;G30</formula>
    </cfRule>
  </conditionalFormatting>
  <pageMargins left="0.70866141732283472" right="0.70866141732283472" top="7.0000000000000007E-2" bottom="0.02" header="0.06" footer="0.02"/>
  <pageSetup paperSize="9" scale="65" orientation="landscape" r:id="rId1"/>
  <ignoredErrors>
    <ignoredError sqref="E4:E8 E28:E30 E19:E23 E9:E15 E24:E27" calculatedColumn="1"/>
  </ignoredErrors>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24"/>
  <sheetViews>
    <sheetView zoomScaleNormal="100" workbookViewId="0">
      <selection activeCell="L15" sqref="L15"/>
    </sheetView>
  </sheetViews>
  <sheetFormatPr defaultRowHeight="15" x14ac:dyDescent="0.25"/>
  <sheetData>
    <row r="1" spans="1:7" x14ac:dyDescent="0.25">
      <c r="B1" t="s">
        <v>19</v>
      </c>
      <c r="C1" t="s">
        <v>39</v>
      </c>
    </row>
    <row r="3" spans="1:7" x14ac:dyDescent="0.25">
      <c r="B3" t="s">
        <v>8</v>
      </c>
      <c r="C3" t="s">
        <v>9</v>
      </c>
    </row>
    <row r="4" spans="1:7" x14ac:dyDescent="0.25">
      <c r="A4" t="s">
        <v>7</v>
      </c>
      <c r="B4">
        <v>66</v>
      </c>
      <c r="C4">
        <v>64</v>
      </c>
    </row>
    <row r="6" spans="1:7" x14ac:dyDescent="0.25">
      <c r="B6" t="s">
        <v>17</v>
      </c>
      <c r="C6" t="s">
        <v>18</v>
      </c>
      <c r="D6" t="s">
        <v>15</v>
      </c>
      <c r="E6" t="s">
        <v>16</v>
      </c>
      <c r="F6" t="s">
        <v>10</v>
      </c>
      <c r="G6" t="s">
        <v>11</v>
      </c>
    </row>
    <row r="7" spans="1:7" x14ac:dyDescent="0.25">
      <c r="A7" t="s">
        <v>7</v>
      </c>
      <c r="B7">
        <v>107</v>
      </c>
      <c r="C7">
        <v>10</v>
      </c>
      <c r="D7">
        <v>2</v>
      </c>
      <c r="E7">
        <v>8</v>
      </c>
      <c r="F7">
        <v>0</v>
      </c>
      <c r="G7">
        <v>4</v>
      </c>
    </row>
    <row r="9" spans="1:7" x14ac:dyDescent="0.25">
      <c r="B9" t="s">
        <v>13</v>
      </c>
      <c r="C9" t="s">
        <v>14</v>
      </c>
    </row>
    <row r="10" spans="1:7" x14ac:dyDescent="0.25">
      <c r="A10" t="s">
        <v>12</v>
      </c>
      <c r="B10">
        <v>855</v>
      </c>
      <c r="C10">
        <v>878</v>
      </c>
    </row>
    <row r="12" spans="1:7" x14ac:dyDescent="0.25">
      <c r="B12" t="s">
        <v>8</v>
      </c>
      <c r="C12" t="s">
        <v>9</v>
      </c>
    </row>
    <row r="13" spans="1:7" x14ac:dyDescent="0.25">
      <c r="A13" t="s">
        <v>7</v>
      </c>
      <c r="B13" t="e">
        <f>COUNTIFS(#REF!,"M",#REF!,"&gt;=540")</f>
        <v>#REF!</v>
      </c>
      <c r="C13" t="e">
        <f>COUNTIFS(#REF!,"F",#REF!,"&gt;=540")</f>
        <v>#REF!</v>
      </c>
    </row>
    <row r="15" spans="1:7" x14ac:dyDescent="0.25">
      <c r="B15" t="s">
        <v>17</v>
      </c>
      <c r="C15" t="s">
        <v>18</v>
      </c>
      <c r="D15" t="s">
        <v>15</v>
      </c>
      <c r="E15" t="s">
        <v>16</v>
      </c>
      <c r="F15" t="s">
        <v>10</v>
      </c>
      <c r="G15" t="s">
        <v>11</v>
      </c>
    </row>
    <row r="16" spans="1:7" x14ac:dyDescent="0.25">
      <c r="A16" t="s">
        <v>7</v>
      </c>
      <c r="B16" t="e">
        <f>SUM(COUNTIFS(#REF!,"&gt;=540",#REF!, {"White British","White Irish","Other White*"}))</f>
        <v>#REF!</v>
      </c>
      <c r="C16" t="e">
        <f>SUM(COUNTIFS(#REF!,"&gt;=540",#REF!, {"Pak*","Ind*","Chi*","Bang*","Other Asian*"}))</f>
        <v>#REF!</v>
      </c>
      <c r="D16" t="e">
        <f>SUM(COUNTIFS(#REF!,"&gt;=540",#REF!, {"Black*","Other Black*"}))</f>
        <v>#REF!</v>
      </c>
      <c r="E16" t="e">
        <f>SUM(COUNTIFS(#REF!,"&gt;=540",#REF!, {"*&amp;*","Other Mixed*"}))</f>
        <v>#REF!</v>
      </c>
      <c r="F16" t="e">
        <f>SUM(COUNTIFS(#REF!,"&gt;=540",#REF!, {"No Info*","Not Known"}))</f>
        <v>#REF!</v>
      </c>
      <c r="G16" t="e">
        <f>SUM(COUNTIFS(#REF!,"&gt;=540",#REF!, {"Other","Arab","Gypsy*","Ref*"}))</f>
        <v>#REF!</v>
      </c>
    </row>
    <row r="18" spans="1:3" x14ac:dyDescent="0.25">
      <c r="B18" t="s">
        <v>13</v>
      </c>
      <c r="C18" t="s">
        <v>14</v>
      </c>
    </row>
    <row r="19" spans="1:3" x14ac:dyDescent="0.25">
      <c r="A19" t="s">
        <v>12</v>
      </c>
      <c r="B19" t="e">
        <f>COUNTIFS(#REF!,"*GCE A*")</f>
        <v>#REF!</v>
      </c>
      <c r="C19" t="e">
        <f>COUNTIFS(#REF!,"*NVQ*")+COUNTIFS(#REF!,"*other*")</f>
        <v>#REF!</v>
      </c>
    </row>
    <row r="21" spans="1:3" x14ac:dyDescent="0.25">
      <c r="A21" s="18" t="s">
        <v>27</v>
      </c>
    </row>
    <row r="22" spans="1:3" x14ac:dyDescent="0.25">
      <c r="A22" s="19" t="s">
        <v>28</v>
      </c>
    </row>
    <row r="23" spans="1:3" x14ac:dyDescent="0.25">
      <c r="A23" s="19" t="s">
        <v>29</v>
      </c>
    </row>
    <row r="24" spans="1:3" x14ac:dyDescent="0.25">
      <c r="A24" s="19" t="s">
        <v>30</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6F1C67131A4C4FB31387432048BCF3" ma:contentTypeVersion="13" ma:contentTypeDescription="Create a new document." ma:contentTypeScope="" ma:versionID="69b07fb401935b08c17080a5fccf62c3">
  <xsd:schema xmlns:xsd="http://www.w3.org/2001/XMLSchema" xmlns:xs="http://www.w3.org/2001/XMLSchema" xmlns:p="http://schemas.microsoft.com/office/2006/metadata/properties" xmlns:ns2="b15fe63e-0224-4da4-b903-ca6744d5a925" xmlns:ns3="12658929-04a7-43d7-8783-133de67156c7" targetNamespace="http://schemas.microsoft.com/office/2006/metadata/properties" ma:root="true" ma:fieldsID="9874f1c3bdf5d66bb74b94f62ef05957" ns2:_="" ns3:_="">
    <xsd:import namespace="b15fe63e-0224-4da4-b903-ca6744d5a925"/>
    <xsd:import namespace="12658929-04a7-43d7-8783-133de67156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5fe63e-0224-4da4-b903-ca6744d5a9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498e9c43-e5cc-429b-803b-47b559b1481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658929-04a7-43d7-8783-133de67156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55cd13-66c8-4bd5-a738-8d3df699ea56}" ma:internalName="TaxCatchAll" ma:showField="CatchAllData" ma:web="12658929-04a7-43d7-8783-133de67156c7">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15fe63e-0224-4da4-b903-ca6744d5a925">
      <Terms xmlns="http://schemas.microsoft.com/office/infopath/2007/PartnerControls"/>
    </lcf76f155ced4ddcb4097134ff3c332f>
    <TaxCatchAll xmlns="12658929-04a7-43d7-8783-133de67156c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E69D66-84F1-4B49-917C-B71F2FB4B8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5fe63e-0224-4da4-b903-ca6744d5a925"/>
    <ds:schemaRef ds:uri="12658929-04a7-43d7-8783-133de67156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D99C73-919F-4DC9-B1FE-3F54F4749807}">
  <ds:schemaRefs>
    <ds:schemaRef ds:uri="http://schemas.microsoft.com/office/2006/metadata/properties"/>
    <ds:schemaRef ds:uri="http://schemas.microsoft.com/office/infopath/2007/PartnerControls"/>
    <ds:schemaRef ds:uri="b15fe63e-0224-4da4-b903-ca6744d5a925"/>
    <ds:schemaRef ds:uri="12658929-04a7-43d7-8783-133de67156c7"/>
  </ds:schemaRefs>
</ds:datastoreItem>
</file>

<file path=customXml/itemProps3.xml><?xml version="1.0" encoding="utf-8"?>
<ds:datastoreItem xmlns:ds="http://schemas.openxmlformats.org/officeDocument/2006/customXml" ds:itemID="{16F0B089-9E39-4473-82BB-79716951C85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Technical notes</vt:lpstr>
      <vt:lpstr>School Data</vt:lpstr>
      <vt:lpstr>Bury Data</vt:lpstr>
      <vt:lpstr>Calcs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m.d.dennis</dc:creator>
  <cp:lastModifiedBy>Mr K Meighan (Staff)</cp:lastModifiedBy>
  <cp:lastPrinted>2019-12-11T14:00:17Z</cp:lastPrinted>
  <dcterms:created xsi:type="dcterms:W3CDTF">2015-05-07T12:11:59Z</dcterms:created>
  <dcterms:modified xsi:type="dcterms:W3CDTF">2026-02-12T16:49:58Z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0x010100686F1C67131A4C4FB31387432048BCF3</vt:lpwstr>
  </property>
</Properties>
</file>